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er\shw\Planning and Licensing\Software Projects\Municipal Tonnage\Forms\2025 Forms\"/>
    </mc:Choice>
  </mc:AlternateContent>
  <xr:revisionPtr revIDLastSave="0" documentId="13_ncr:1_{8D86CC14-52A3-4817-BE6A-C706C1778FAD}" xr6:coauthVersionLast="47" xr6:coauthVersionMax="47" xr10:uidLastSave="{00000000-0000-0000-0000-000000000000}"/>
  <workbookProtection workbookAlgorithmName="SHA-512" workbookHashValue="QRxEWxmJKWlKN1EIQ5j9ozPa+Uz/plcoMPjwvf7x6WnAtpuqeLenqB390sWTKyb/yu2/XpPLcy3+xOE7ODnDPw==" workbookSaltValue="qQvKFqLfKl89TlrXMCOyAw==" workbookSpinCount="100000" lockStructure="1"/>
  <bookViews>
    <workbookView xWindow="28680" yWindow="-7755" windowWidth="29040" windowHeight="15720" firstSheet="1" activeTab="1" xr2:uid="{00000000-000D-0000-FFFF-FFFF00000000}"/>
  </bookViews>
  <sheets>
    <sheet name="Instructions" sheetId="16" r:id="rId1"/>
    <sheet name="Tonnage Report" sheetId="6" r:id="rId2"/>
    <sheet name="Conversions" sheetId="11" r:id="rId3"/>
    <sheet name="Single Stream" sheetId="12" r:id="rId4"/>
    <sheet name="Paper Sort Tool" sheetId="13" r:id="rId5"/>
    <sheet name="Commingled" sheetId="14" r:id="rId6"/>
    <sheet name="Measure A Mound" sheetId="15" r:id="rId7"/>
    <sheet name="CoMun" sheetId="9" state="hidden" r:id="rId8"/>
    <sheet name="Materials" sheetId="8" state="hidden" r:id="rId9"/>
  </sheets>
  <functionGroups builtInGroupCount="19"/>
  <externalReferences>
    <externalReference r:id="rId10"/>
  </externalReferences>
  <definedNames>
    <definedName name="ATLANTIC" localSheetId="5">#REF!</definedName>
    <definedName name="ATLANTIC" localSheetId="2">#REF!</definedName>
    <definedName name="ATLANTIC" localSheetId="6">#REF!</definedName>
    <definedName name="ATLANTIC" localSheetId="4">#REF!</definedName>
    <definedName name="ATLANTIC" localSheetId="3">#REF!</definedName>
    <definedName name="ATLANTIC">#REF!</definedName>
    <definedName name="B" localSheetId="5">Conversions!#REF!</definedName>
    <definedName name="B" localSheetId="2">Conversions!#REF!</definedName>
    <definedName name="B" localSheetId="6">Conversions!#REF!</definedName>
    <definedName name="B" localSheetId="4">Conversions!#REF!</definedName>
    <definedName name="B" localSheetId="3">Conversions!#REF!</definedName>
    <definedName name="B">#REF!</definedName>
    <definedName name="BERGEN" localSheetId="5">#REF!</definedName>
    <definedName name="BERGEN" localSheetId="2">#REF!</definedName>
    <definedName name="BERGEN" localSheetId="6">#REF!</definedName>
    <definedName name="BERGEN" localSheetId="4">#REF!</definedName>
    <definedName name="BERGEN" localSheetId="3">#REF!</definedName>
    <definedName name="BERGEN">#REF!</definedName>
    <definedName name="BURLINGTON" localSheetId="5">#REF!</definedName>
    <definedName name="BURLINGTON" localSheetId="2">#REF!</definedName>
    <definedName name="BURLINGTON" localSheetId="6">#REF!</definedName>
    <definedName name="BURLINGTON" localSheetId="4">#REF!</definedName>
    <definedName name="BURLINGTON" localSheetId="3">#REF!</definedName>
    <definedName name="BURLINGTON">#REF!</definedName>
    <definedName name="CAMDEN" localSheetId="5">#REF!</definedName>
    <definedName name="CAMDEN" localSheetId="2">#REF!</definedName>
    <definedName name="CAMDEN" localSheetId="6">#REF!</definedName>
    <definedName name="CAMDEN" localSheetId="4">#REF!</definedName>
    <definedName name="CAMDEN" localSheetId="3">#REF!</definedName>
    <definedName name="CAMDEN">#REF!</definedName>
    <definedName name="CAPE_MAY" localSheetId="5">#REF!</definedName>
    <definedName name="CAPE_MAY" localSheetId="2">#REF!</definedName>
    <definedName name="CAPE_MAY" localSheetId="6">#REF!</definedName>
    <definedName name="CAPE_MAY" localSheetId="4">#REF!</definedName>
    <definedName name="CAPE_MAY" localSheetId="3">#REF!</definedName>
    <definedName name="CAPE_MAY">#REF!</definedName>
    <definedName name="Counties" localSheetId="5">'[1]Tonnage Report'!#REF!</definedName>
    <definedName name="Counties" localSheetId="2">'[1]Tonnage Report'!#REF!</definedName>
    <definedName name="Counties" localSheetId="6">'[1]Tonnage Report'!#REF!</definedName>
    <definedName name="Counties" localSheetId="4">'[1]Tonnage Report'!#REF!</definedName>
    <definedName name="Counties" localSheetId="3">'[1]Tonnage Report'!#REF!</definedName>
    <definedName name="Counties">CoMun!$D$2:$D$22</definedName>
    <definedName name="COUNTY" localSheetId="5">#REF!</definedName>
    <definedName name="COUNTY" localSheetId="2">#REF!</definedName>
    <definedName name="COUNTY" localSheetId="6">#REF!</definedName>
    <definedName name="COUNTY" localSheetId="4">#REF!</definedName>
    <definedName name="COUNTY" localSheetId="3">#REF!</definedName>
    <definedName name="County">CoMun!$D$2:$D$22</definedName>
    <definedName name="CountyColumn" localSheetId="5">[1]Sheet1!$A$1:$A$588</definedName>
    <definedName name="CountyColumn" localSheetId="2">[1]Sheet1!$A$1:$A$588</definedName>
    <definedName name="CountyColumn" localSheetId="6">[1]Sheet1!$A$1:$A$588</definedName>
    <definedName name="CountyColumn" localSheetId="4">[1]Sheet1!$A$1:$A$588</definedName>
    <definedName name="CountyColumn" localSheetId="3">[1]Sheet1!$A$1:$A$588</definedName>
    <definedName name="CountyColumn">CoMun!$A$1:$A$590</definedName>
    <definedName name="CountyList" localSheetId="5">[1]Sheet1!$D$2:$D$23</definedName>
    <definedName name="CountyList" localSheetId="2">[1]Sheet1!$D$2:$D$23</definedName>
    <definedName name="CountyList" localSheetId="6">[1]Sheet1!$D$2:$D$23</definedName>
    <definedName name="CountyList" localSheetId="4">[1]Sheet1!$D$2:$D$23</definedName>
    <definedName name="CountyList" localSheetId="3">[1]Sheet1!$D$2:$D$23</definedName>
    <definedName name="CountyList">CoMun!$D$2:$D$23</definedName>
    <definedName name="CountyStart" localSheetId="5">[1]Sheet1!$A$1</definedName>
    <definedName name="CountyStart" localSheetId="2">[1]Sheet1!$A$1</definedName>
    <definedName name="CountyStart" localSheetId="6">[1]Sheet1!$A$1</definedName>
    <definedName name="CountyStart" localSheetId="4">[1]Sheet1!$A$1</definedName>
    <definedName name="CountyStart" localSheetId="3">[1]Sheet1!$A$1</definedName>
    <definedName name="CountyStart">CoMun!$A$1</definedName>
    <definedName name="CUMBERLAND" localSheetId="5">#REF!</definedName>
    <definedName name="CUMBERLAND" localSheetId="2">#REF!</definedName>
    <definedName name="CUMBERLAND" localSheetId="6">#REF!</definedName>
    <definedName name="CUMBERLAND" localSheetId="4">#REF!</definedName>
    <definedName name="CUMBERLAND" localSheetId="3">#REF!</definedName>
    <definedName name="CUMBERLAND">#REF!</definedName>
    <definedName name="ESSEX" localSheetId="5">#REF!</definedName>
    <definedName name="ESSEX" localSheetId="2">#REF!</definedName>
    <definedName name="ESSEX" localSheetId="6">#REF!</definedName>
    <definedName name="ESSEX" localSheetId="4">#REF!</definedName>
    <definedName name="ESSEX" localSheetId="3">#REF!</definedName>
    <definedName name="ESSEX">#REF!</definedName>
    <definedName name="GLOUCESTER" localSheetId="5">#REF!</definedName>
    <definedName name="GLOUCESTER" localSheetId="2">#REF!</definedName>
    <definedName name="GLOUCESTER" localSheetId="6">#REF!</definedName>
    <definedName name="GLOUCESTER" localSheetId="4">#REF!</definedName>
    <definedName name="GLOUCESTER" localSheetId="3">#REF!</definedName>
    <definedName name="GLOUCESTER">#REF!</definedName>
    <definedName name="HUDSON" localSheetId="5">#REF!</definedName>
    <definedName name="HUDSON" localSheetId="2">#REF!</definedName>
    <definedName name="HUDSON" localSheetId="6">#REF!</definedName>
    <definedName name="HUDSON" localSheetId="4">#REF!</definedName>
    <definedName name="HUDSON" localSheetId="3">#REF!</definedName>
    <definedName name="HUDSON">#REF!</definedName>
    <definedName name="HUNTERDON" localSheetId="5">#REF!</definedName>
    <definedName name="HUNTERDON" localSheetId="2">#REF!</definedName>
    <definedName name="HUNTERDON" localSheetId="6">#REF!</definedName>
    <definedName name="HUNTERDON" localSheetId="4">#REF!</definedName>
    <definedName name="HUNTERDON" localSheetId="3">#REF!</definedName>
    <definedName name="HUNTERDON">#REF!</definedName>
    <definedName name="Materials" localSheetId="5">[1]Materials!$A$2:$A$35</definedName>
    <definedName name="Materials" localSheetId="2">[1]Materials!$A$2:$A$35</definedName>
    <definedName name="Materials" localSheetId="6">[1]Materials!$A$2:$A$35</definedName>
    <definedName name="Materials" localSheetId="4">[1]Materials!$A$2:$A$35</definedName>
    <definedName name="Materials" localSheetId="3">[1]Materials!$A$2:$A$35</definedName>
    <definedName name="Materials">Materials!$A$2:$A$35</definedName>
    <definedName name="Mats">Materials!$A$3:$A$35</definedName>
    <definedName name="MERCER" localSheetId="5">#REF!</definedName>
    <definedName name="MERCER" localSheetId="2">#REF!</definedName>
    <definedName name="MERCER" localSheetId="6">#REF!</definedName>
    <definedName name="MERCER" localSheetId="4">#REF!</definedName>
    <definedName name="MERCER" localSheetId="3">#REF!</definedName>
    <definedName name="MERCER">#REF!</definedName>
    <definedName name="MIDDLESEX" localSheetId="5">#REF!</definedName>
    <definedName name="MIDDLESEX" localSheetId="2">#REF!</definedName>
    <definedName name="MIDDLESEX" localSheetId="6">#REF!</definedName>
    <definedName name="MIDDLESEX" localSheetId="4">#REF!</definedName>
    <definedName name="MIDDLESEX" localSheetId="3">#REF!</definedName>
    <definedName name="MIDDLESEX">#REF!</definedName>
    <definedName name="MONMOUTH" localSheetId="5">#REF!</definedName>
    <definedName name="MONMOUTH" localSheetId="2">#REF!</definedName>
    <definedName name="MONMOUTH" localSheetId="6">#REF!</definedName>
    <definedName name="MONMOUTH" localSheetId="4">#REF!</definedName>
    <definedName name="MONMOUTH" localSheetId="3">#REF!</definedName>
    <definedName name="MONMOUTH">#REF!</definedName>
    <definedName name="MORRIS" localSheetId="5">#REF!</definedName>
    <definedName name="MORRIS" localSheetId="2">#REF!</definedName>
    <definedName name="MORRIS" localSheetId="6">#REF!</definedName>
    <definedName name="MORRIS" localSheetId="4">#REF!</definedName>
    <definedName name="MORRIS" localSheetId="3">#REF!</definedName>
    <definedName name="MORRIS">#REF!</definedName>
    <definedName name="MunicipalityColumn">CoMun!$B$1:$B$590</definedName>
    <definedName name="Munis">CoMun!$B$2:$B$565</definedName>
    <definedName name="OCEAN" localSheetId="5">#REF!</definedName>
    <definedName name="OCEAN" localSheetId="2">#REF!</definedName>
    <definedName name="OCEAN" localSheetId="6">#REF!</definedName>
    <definedName name="OCEAN" localSheetId="4">#REF!</definedName>
    <definedName name="OCEAN" localSheetId="3">#REF!</definedName>
    <definedName name="OCEAN">#REF!</definedName>
    <definedName name="PASSAIC" localSheetId="5">#REF!</definedName>
    <definedName name="PASSAIC" localSheetId="2">#REF!</definedName>
    <definedName name="PASSAIC" localSheetId="6">#REF!</definedName>
    <definedName name="PASSAIC" localSheetId="4">#REF!</definedName>
    <definedName name="PASSAIC" localSheetId="3">#REF!</definedName>
    <definedName name="PASSAIC">#REF!</definedName>
    <definedName name="SALEM" localSheetId="5">#REF!</definedName>
    <definedName name="SALEM" localSheetId="2">#REF!</definedName>
    <definedName name="SALEM" localSheetId="6">#REF!</definedName>
    <definedName name="SALEM" localSheetId="4">#REF!</definedName>
    <definedName name="SALEM" localSheetId="3">#REF!</definedName>
    <definedName name="SALEM">#REF!</definedName>
    <definedName name="sdf">CoMun!$A:$A</definedName>
    <definedName name="SectorList" localSheetId="5">[1]Sheet1!$H$2:$H$6</definedName>
    <definedName name="SectorList" localSheetId="2">[1]Sheet1!$H$2:$H$6</definedName>
    <definedName name="SectorList" localSheetId="6">[1]Sheet1!$H$2:$H$6</definedName>
    <definedName name="SectorList" localSheetId="4">[1]Sheet1!$H$2:$H$6</definedName>
    <definedName name="SectorList" localSheetId="3">[1]Sheet1!$H$2:$H$6</definedName>
    <definedName name="SectorList">CoMun!$H$2:$H$6</definedName>
    <definedName name="Sectors" localSheetId="5">[1]Materials!$D$2:$D$5</definedName>
    <definedName name="Sectors" localSheetId="2">[1]Materials!$D$2:$D$5</definedName>
    <definedName name="Sectors" localSheetId="6">[1]Materials!$D$2:$D$5</definedName>
    <definedName name="Sectors" localSheetId="4">[1]Materials!$D$2:$D$5</definedName>
    <definedName name="Sectors" localSheetId="3">[1]Materials!$D$2:$D$5</definedName>
    <definedName name="Sectors">Materials!$D$2:$D$5</definedName>
    <definedName name="SOMERSET" localSheetId="5">#REF!</definedName>
    <definedName name="SOMERSET" localSheetId="2">#REF!</definedName>
    <definedName name="SOMERSET" localSheetId="6">#REF!</definedName>
    <definedName name="SOMERSET" localSheetId="4">#REF!</definedName>
    <definedName name="SOMERSET" localSheetId="3">#REF!</definedName>
    <definedName name="SOMERSET">#REF!</definedName>
    <definedName name="States">CoMun!$L$2:$L$52</definedName>
    <definedName name="SUSSEX" localSheetId="5">#REF!</definedName>
    <definedName name="SUSSEX" localSheetId="2">#REF!</definedName>
    <definedName name="SUSSEX" localSheetId="6">#REF!</definedName>
    <definedName name="SUSSEX" localSheetId="4">#REF!</definedName>
    <definedName name="SUSSEX" localSheetId="3">#REF!</definedName>
    <definedName name="SUSSEX">#REF!</definedName>
    <definedName name="UNION" localSheetId="5">#REF!</definedName>
    <definedName name="UNION" localSheetId="2">#REF!</definedName>
    <definedName name="UNION" localSheetId="6">#REF!</definedName>
    <definedName name="UNION" localSheetId="4">#REF!</definedName>
    <definedName name="UNION" localSheetId="3">#REF!</definedName>
    <definedName name="UNION">#REF!</definedName>
    <definedName name="WARREN" localSheetId="5">#REF!</definedName>
    <definedName name="WARREN" localSheetId="2">#REF!</definedName>
    <definedName name="WARREN" localSheetId="6">#REF!</definedName>
    <definedName name="WARREN" localSheetId="4">#REF!</definedName>
    <definedName name="WARREN" localSheetId="3">#REF!</definedName>
    <definedName name="WARREN">#REF!</definedName>
    <definedName name="Years">CoMun!$J$2:$J$11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75" i="9" l="1"/>
  <c r="F476" i="9"/>
  <c r="F477" i="9"/>
  <c r="F478" i="9"/>
  <c r="F479" i="9"/>
  <c r="F480" i="9"/>
  <c r="F481" i="9"/>
  <c r="F482" i="9"/>
  <c r="F483" i="9"/>
  <c r="F484" i="9"/>
  <c r="F485" i="9"/>
  <c r="F486" i="9"/>
  <c r="F487" i="9"/>
  <c r="F488" i="9"/>
  <c r="F489" i="9"/>
  <c r="F490" i="9"/>
  <c r="F491" i="9"/>
  <c r="F492" i="9"/>
  <c r="F493" i="9"/>
  <c r="F494" i="9"/>
  <c r="F495" i="9"/>
  <c r="F496" i="9"/>
  <c r="F497" i="9"/>
  <c r="F498" i="9"/>
  <c r="F499" i="9"/>
  <c r="F500" i="9"/>
  <c r="F501" i="9"/>
  <c r="F502" i="9"/>
  <c r="F503" i="9"/>
  <c r="F504" i="9"/>
  <c r="F505" i="9"/>
  <c r="F506" i="9"/>
  <c r="F507" i="9"/>
  <c r="F508" i="9"/>
  <c r="F509" i="9"/>
  <c r="F510" i="9"/>
  <c r="F511" i="9"/>
  <c r="F512" i="9"/>
  <c r="F513" i="9"/>
  <c r="F514" i="9"/>
  <c r="F515" i="9"/>
  <c r="F516" i="9"/>
  <c r="F517" i="9"/>
  <c r="F518" i="9"/>
  <c r="F519" i="9"/>
  <c r="F520" i="9"/>
  <c r="F521" i="9"/>
  <c r="F522" i="9"/>
  <c r="F523" i="9"/>
  <c r="F524" i="9"/>
  <c r="F525" i="9"/>
  <c r="F526" i="9"/>
  <c r="F527" i="9"/>
  <c r="F528" i="9"/>
  <c r="F529" i="9"/>
  <c r="F530" i="9"/>
  <c r="F531" i="9"/>
  <c r="F532" i="9"/>
  <c r="F533" i="9"/>
  <c r="F534" i="9"/>
  <c r="F535" i="9"/>
  <c r="F536" i="9"/>
  <c r="F537" i="9"/>
  <c r="F538" i="9"/>
  <c r="F539" i="9"/>
  <c r="F540" i="9"/>
  <c r="F541" i="9"/>
  <c r="F542" i="9"/>
  <c r="F543" i="9"/>
  <c r="F544" i="9"/>
  <c r="F545" i="9"/>
  <c r="F546" i="9"/>
  <c r="F547" i="9"/>
  <c r="F548" i="9"/>
  <c r="F549" i="9"/>
  <c r="F550" i="9"/>
  <c r="F551" i="9"/>
  <c r="F552" i="9"/>
  <c r="F553" i="9"/>
  <c r="F554" i="9"/>
  <c r="F555" i="9"/>
  <c r="F556" i="9"/>
  <c r="F557" i="9"/>
  <c r="F558" i="9"/>
  <c r="F559" i="9"/>
  <c r="F560" i="9"/>
  <c r="F561" i="9"/>
  <c r="F562" i="9"/>
  <c r="F563" i="9"/>
  <c r="F564" i="9"/>
  <c r="F565" i="9"/>
  <c r="F171" i="9"/>
  <c r="F172" i="9"/>
  <c r="F173" i="9"/>
  <c r="F174" i="9"/>
  <c r="F175" i="9"/>
  <c r="F176" i="9"/>
  <c r="F177" i="9"/>
  <c r="F178" i="9"/>
  <c r="F179" i="9"/>
  <c r="F180" i="9"/>
  <c r="F181" i="9"/>
  <c r="F182" i="9"/>
  <c r="F183" i="9"/>
  <c r="F184" i="9"/>
  <c r="F185" i="9"/>
  <c r="F186" i="9"/>
  <c r="F187" i="9"/>
  <c r="F188" i="9"/>
  <c r="F189" i="9"/>
  <c r="F190" i="9"/>
  <c r="F191" i="9"/>
  <c r="F192" i="9"/>
  <c r="F193" i="9"/>
  <c r="F194" i="9"/>
  <c r="F195" i="9"/>
  <c r="F196" i="9"/>
  <c r="F197" i="9"/>
  <c r="F198" i="9"/>
  <c r="F199" i="9"/>
  <c r="F200" i="9"/>
  <c r="F201" i="9"/>
  <c r="F202" i="9"/>
  <c r="F203" i="9"/>
  <c r="F204" i="9"/>
  <c r="F205" i="9"/>
  <c r="F206" i="9"/>
  <c r="F207" i="9"/>
  <c r="F208" i="9"/>
  <c r="F209" i="9"/>
  <c r="F210" i="9"/>
  <c r="F211" i="9"/>
  <c r="F212" i="9"/>
  <c r="F213" i="9"/>
  <c r="F214" i="9"/>
  <c r="F215" i="9"/>
  <c r="F216" i="9"/>
  <c r="F217" i="9"/>
  <c r="F218" i="9"/>
  <c r="F219" i="9"/>
  <c r="F220" i="9"/>
  <c r="F221" i="9"/>
  <c r="F222" i="9"/>
  <c r="F223" i="9"/>
  <c r="F224" i="9"/>
  <c r="F225" i="9"/>
  <c r="F226" i="9"/>
  <c r="F227" i="9"/>
  <c r="F228" i="9"/>
  <c r="F229" i="9"/>
  <c r="F230" i="9"/>
  <c r="F231" i="9"/>
  <c r="F232" i="9"/>
  <c r="F233" i="9"/>
  <c r="F234" i="9"/>
  <c r="F235" i="9"/>
  <c r="F236" i="9"/>
  <c r="F237" i="9"/>
  <c r="F238" i="9"/>
  <c r="F239" i="9"/>
  <c r="F240" i="9"/>
  <c r="F241" i="9"/>
  <c r="F242" i="9"/>
  <c r="F243" i="9"/>
  <c r="F244" i="9"/>
  <c r="F245" i="9"/>
  <c r="F246" i="9"/>
  <c r="F247" i="9"/>
  <c r="F248" i="9"/>
  <c r="F249" i="9"/>
  <c r="F250" i="9"/>
  <c r="F251" i="9"/>
  <c r="F252" i="9"/>
  <c r="F253" i="9"/>
  <c r="F254" i="9"/>
  <c r="F255" i="9"/>
  <c r="F256" i="9"/>
  <c r="F257" i="9"/>
  <c r="F258" i="9"/>
  <c r="F259" i="9"/>
  <c r="F260" i="9"/>
  <c r="F261" i="9"/>
  <c r="F262" i="9"/>
  <c r="F263" i="9"/>
  <c r="F264" i="9"/>
  <c r="F265" i="9"/>
  <c r="F266" i="9"/>
  <c r="F267" i="9"/>
  <c r="F268" i="9"/>
  <c r="F269" i="9"/>
  <c r="F270" i="9"/>
  <c r="F271" i="9"/>
  <c r="F272" i="9"/>
  <c r="F273" i="9"/>
  <c r="F274" i="9"/>
  <c r="F275" i="9"/>
  <c r="F276" i="9"/>
  <c r="F277" i="9"/>
  <c r="F278" i="9"/>
  <c r="F279" i="9"/>
  <c r="F280" i="9"/>
  <c r="F281" i="9"/>
  <c r="F282" i="9"/>
  <c r="F283" i="9"/>
  <c r="F284" i="9"/>
  <c r="F285" i="9"/>
  <c r="F286" i="9"/>
  <c r="F287" i="9"/>
  <c r="F288" i="9"/>
  <c r="F289" i="9"/>
  <c r="F290" i="9"/>
  <c r="F291" i="9"/>
  <c r="F292" i="9"/>
  <c r="F293" i="9"/>
  <c r="F294" i="9"/>
  <c r="F295" i="9"/>
  <c r="F296" i="9"/>
  <c r="F297" i="9"/>
  <c r="F298" i="9"/>
  <c r="F299" i="9"/>
  <c r="F300" i="9"/>
  <c r="F301" i="9"/>
  <c r="F302" i="9"/>
  <c r="F303" i="9"/>
  <c r="F304" i="9"/>
  <c r="F305" i="9"/>
  <c r="F306" i="9"/>
  <c r="F307" i="9"/>
  <c r="F308" i="9"/>
  <c r="F309" i="9"/>
  <c r="F310" i="9"/>
  <c r="F311" i="9"/>
  <c r="F312" i="9"/>
  <c r="F313" i="9"/>
  <c r="F314" i="9"/>
  <c r="F315" i="9"/>
  <c r="F316" i="9"/>
  <c r="F317" i="9"/>
  <c r="F318" i="9"/>
  <c r="F319" i="9"/>
  <c r="F320" i="9"/>
  <c r="F321" i="9"/>
  <c r="F322" i="9"/>
  <c r="F323" i="9"/>
  <c r="F324" i="9"/>
  <c r="F325" i="9"/>
  <c r="F326" i="9"/>
  <c r="F327" i="9"/>
  <c r="F328" i="9"/>
  <c r="F329" i="9"/>
  <c r="F330" i="9"/>
  <c r="F331" i="9"/>
  <c r="F332" i="9"/>
  <c r="F333" i="9"/>
  <c r="F334" i="9"/>
  <c r="F335" i="9"/>
  <c r="F336" i="9"/>
  <c r="F337" i="9"/>
  <c r="F338" i="9"/>
  <c r="F339" i="9"/>
  <c r="F340" i="9"/>
  <c r="F341" i="9"/>
  <c r="F342" i="9"/>
  <c r="F343" i="9"/>
  <c r="F344" i="9"/>
  <c r="F345" i="9"/>
  <c r="F346" i="9"/>
  <c r="F347" i="9"/>
  <c r="F348" i="9"/>
  <c r="F349" i="9"/>
  <c r="F350" i="9"/>
  <c r="F351" i="9"/>
  <c r="F352" i="9"/>
  <c r="F353" i="9"/>
  <c r="F354" i="9"/>
  <c r="F355" i="9"/>
  <c r="F356" i="9"/>
  <c r="F357" i="9"/>
  <c r="F358" i="9"/>
  <c r="F359" i="9"/>
  <c r="F360" i="9"/>
  <c r="F361" i="9"/>
  <c r="F362" i="9"/>
  <c r="F363" i="9"/>
  <c r="F364" i="9"/>
  <c r="F365" i="9"/>
  <c r="F366" i="9"/>
  <c r="F367" i="9"/>
  <c r="F368" i="9"/>
  <c r="F369" i="9"/>
  <c r="F370" i="9"/>
  <c r="F371" i="9"/>
  <c r="F372" i="9"/>
  <c r="F373" i="9"/>
  <c r="F374" i="9"/>
  <c r="F375" i="9"/>
  <c r="F376" i="9"/>
  <c r="F377" i="9"/>
  <c r="F378" i="9"/>
  <c r="F379" i="9"/>
  <c r="F380" i="9"/>
  <c r="F381" i="9"/>
  <c r="F382" i="9"/>
  <c r="F383" i="9"/>
  <c r="F384" i="9"/>
  <c r="F385" i="9"/>
  <c r="F386" i="9"/>
  <c r="F387" i="9"/>
  <c r="F388" i="9"/>
  <c r="F389" i="9"/>
  <c r="F390" i="9"/>
  <c r="F391" i="9"/>
  <c r="F392" i="9"/>
  <c r="F393" i="9"/>
  <c r="F394" i="9"/>
  <c r="F395" i="9"/>
  <c r="F396" i="9"/>
  <c r="F397" i="9"/>
  <c r="F398" i="9"/>
  <c r="F399" i="9"/>
  <c r="F400" i="9"/>
  <c r="F401" i="9"/>
  <c r="F402" i="9"/>
  <c r="F403" i="9"/>
  <c r="F404" i="9"/>
  <c r="F405" i="9"/>
  <c r="F406" i="9"/>
  <c r="F407" i="9"/>
  <c r="F408" i="9"/>
  <c r="F409" i="9"/>
  <c r="F410" i="9"/>
  <c r="F411" i="9"/>
  <c r="F412" i="9"/>
  <c r="F413" i="9"/>
  <c r="F414" i="9"/>
  <c r="F415" i="9"/>
  <c r="F416" i="9"/>
  <c r="F417" i="9"/>
  <c r="F418" i="9"/>
  <c r="F419" i="9"/>
  <c r="F420" i="9"/>
  <c r="F421" i="9"/>
  <c r="F422" i="9"/>
  <c r="F423" i="9"/>
  <c r="F424" i="9"/>
  <c r="F425" i="9"/>
  <c r="F426" i="9"/>
  <c r="F427" i="9"/>
  <c r="F428" i="9"/>
  <c r="F429" i="9"/>
  <c r="F430" i="9"/>
  <c r="F431" i="9"/>
  <c r="F432" i="9"/>
  <c r="F433" i="9"/>
  <c r="F434" i="9"/>
  <c r="F435" i="9"/>
  <c r="F436" i="9"/>
  <c r="F437" i="9"/>
  <c r="F438" i="9"/>
  <c r="F439" i="9"/>
  <c r="F440" i="9"/>
  <c r="F441" i="9"/>
  <c r="F442" i="9"/>
  <c r="F443" i="9"/>
  <c r="F444" i="9"/>
  <c r="F445" i="9"/>
  <c r="F446" i="9"/>
  <c r="F447" i="9"/>
  <c r="F448" i="9"/>
  <c r="F449" i="9"/>
  <c r="F450" i="9"/>
  <c r="F451" i="9"/>
  <c r="F452" i="9"/>
  <c r="F453" i="9"/>
  <c r="F454" i="9"/>
  <c r="F455" i="9"/>
  <c r="F456" i="9"/>
  <c r="F457" i="9"/>
  <c r="F458" i="9"/>
  <c r="F459" i="9"/>
  <c r="F460" i="9"/>
  <c r="F461" i="9"/>
  <c r="F462" i="9"/>
  <c r="F463" i="9"/>
  <c r="F464" i="9"/>
  <c r="F465" i="9"/>
  <c r="F466" i="9"/>
  <c r="F467" i="9"/>
  <c r="F468" i="9"/>
  <c r="F469" i="9"/>
  <c r="F470" i="9"/>
  <c r="F471" i="9"/>
  <c r="F472" i="9"/>
  <c r="F473" i="9"/>
  <c r="F474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5" i="9"/>
  <c r="F126" i="9"/>
  <c r="F127" i="9"/>
  <c r="F128" i="9"/>
  <c r="F129" i="9"/>
  <c r="F130" i="9"/>
  <c r="F131" i="9"/>
  <c r="F132" i="9"/>
  <c r="F133" i="9"/>
  <c r="F134" i="9"/>
  <c r="F135" i="9"/>
  <c r="F136" i="9"/>
  <c r="F137" i="9"/>
  <c r="F138" i="9"/>
  <c r="F139" i="9"/>
  <c r="F140" i="9"/>
  <c r="F141" i="9"/>
  <c r="F142" i="9"/>
  <c r="F143" i="9"/>
  <c r="F144" i="9"/>
  <c r="F145" i="9"/>
  <c r="F146" i="9"/>
  <c r="F147" i="9"/>
  <c r="F148" i="9"/>
  <c r="F149" i="9"/>
  <c r="F150" i="9"/>
  <c r="F151" i="9"/>
  <c r="F152" i="9"/>
  <c r="F153" i="9"/>
  <c r="F154" i="9"/>
  <c r="F155" i="9"/>
  <c r="F156" i="9"/>
  <c r="F157" i="9"/>
  <c r="F158" i="9"/>
  <c r="F159" i="9"/>
  <c r="F160" i="9"/>
  <c r="F161" i="9"/>
  <c r="F162" i="9"/>
  <c r="F163" i="9"/>
  <c r="F164" i="9"/>
  <c r="F165" i="9"/>
  <c r="F166" i="9"/>
  <c r="F167" i="9"/>
  <c r="F168" i="9"/>
  <c r="F169" i="9"/>
  <c r="F170" i="9"/>
  <c r="F3" i="9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2" i="9"/>
  <c r="D5" i="15"/>
  <c r="E5" i="15"/>
  <c r="F5" i="15"/>
  <c r="G6" i="15"/>
  <c r="B3" i="14"/>
  <c r="C3" i="14"/>
  <c r="D3" i="14"/>
  <c r="E3" i="14"/>
  <c r="F3" i="14"/>
  <c r="B3" i="13"/>
  <c r="B7" i="13"/>
  <c r="D3" i="13"/>
  <c r="B3" i="12"/>
  <c r="C3" i="12"/>
  <c r="D3" i="12"/>
  <c r="B7" i="12"/>
  <c r="D17" i="12"/>
  <c r="E17" i="12"/>
  <c r="C7" i="12"/>
  <c r="D7" i="12"/>
  <c r="A27" i="12"/>
  <c r="B27" i="12"/>
  <c r="E7" i="12"/>
  <c r="D32" i="12"/>
  <c r="E32" i="12"/>
  <c r="B11" i="12"/>
  <c r="A37" i="12"/>
  <c r="B37" i="12"/>
  <c r="C11" i="12"/>
  <c r="D11" i="12"/>
  <c r="D47" i="12"/>
  <c r="E47" i="12"/>
  <c r="E11" i="12"/>
  <c r="D57" i="12"/>
  <c r="E57" i="12"/>
  <c r="A17" i="12"/>
  <c r="B17" i="12"/>
  <c r="A22" i="12"/>
  <c r="B22" i="12"/>
  <c r="D22" i="12"/>
  <c r="E22" i="12"/>
  <c r="A32" i="12"/>
  <c r="B32" i="12"/>
  <c r="A42" i="12"/>
  <c r="B42" i="12"/>
  <c r="D42" i="12"/>
  <c r="E42" i="12"/>
  <c r="A47" i="12"/>
  <c r="B47" i="12"/>
  <c r="B4" i="11"/>
  <c r="E4" i="11"/>
  <c r="B9" i="11"/>
  <c r="E9" i="11"/>
  <c r="B14" i="11"/>
  <c r="E14" i="11"/>
  <c r="B19" i="11"/>
  <c r="E19" i="11"/>
  <c r="B24" i="11"/>
  <c r="E24" i="11"/>
  <c r="B29" i="11"/>
  <c r="E29" i="11"/>
  <c r="B34" i="11"/>
  <c r="E34" i="11"/>
  <c r="B39" i="11"/>
  <c r="E39" i="11"/>
  <c r="B44" i="11"/>
  <c r="E44" i="11"/>
  <c r="B49" i="11"/>
  <c r="E49" i="11"/>
  <c r="B53" i="11"/>
  <c r="E53" i="11"/>
  <c r="B57" i="11"/>
  <c r="E57" i="11"/>
  <c r="B61" i="11"/>
  <c r="E61" i="11"/>
  <c r="B65" i="11"/>
  <c r="E65" i="11"/>
  <c r="B69" i="11"/>
  <c r="E69" i="11"/>
  <c r="B73" i="11"/>
  <c r="E73" i="11"/>
  <c r="B77" i="11"/>
  <c r="E77" i="11"/>
  <c r="B81" i="11"/>
  <c r="E81" i="11"/>
  <c r="B85" i="11"/>
  <c r="E85" i="11"/>
  <c r="B89" i="11"/>
  <c r="E89" i="11"/>
  <c r="B93" i="11"/>
  <c r="E93" i="11"/>
  <c r="B97" i="11"/>
  <c r="E97" i="11"/>
  <c r="B101" i="11"/>
  <c r="E101" i="11"/>
  <c r="B105" i="11"/>
  <c r="E105" i="11"/>
  <c r="B109" i="11"/>
  <c r="E109" i="11"/>
  <c r="B113" i="11"/>
  <c r="E113" i="11"/>
  <c r="B117" i="11"/>
  <c r="E117" i="11"/>
  <c r="B121" i="11"/>
  <c r="E121" i="11"/>
  <c r="B125" i="11"/>
  <c r="E125" i="11"/>
  <c r="B129" i="11"/>
  <c r="E129" i="11"/>
  <c r="B133" i="11"/>
  <c r="E133" i="11"/>
  <c r="B137" i="11"/>
  <c r="E137" i="11"/>
  <c r="B141" i="11"/>
  <c r="E141" i="11"/>
  <c r="B145" i="11"/>
  <c r="E145" i="11"/>
  <c r="B149" i="11"/>
  <c r="E149" i="11"/>
  <c r="B154" i="11"/>
  <c r="E154" i="11"/>
  <c r="B158" i="11"/>
  <c r="E158" i="11"/>
  <c r="A57" i="12"/>
  <c r="B57" i="12"/>
  <c r="A52" i="12"/>
  <c r="B52" i="12"/>
  <c r="D27" i="12"/>
  <c r="E27" i="12"/>
  <c r="E61" i="12"/>
  <c r="D52" i="12"/>
  <c r="E52" i="12"/>
  <c r="E7" i="13"/>
  <c r="A28" i="13"/>
  <c r="B28" i="13"/>
  <c r="D13" i="13"/>
  <c r="E13" i="13"/>
  <c r="A13" i="13"/>
  <c r="B13" i="13"/>
  <c r="D28" i="13"/>
  <c r="E28" i="13"/>
  <c r="D7" i="13"/>
  <c r="C7" i="13"/>
  <c r="D37" i="12"/>
  <c r="E37" i="12"/>
  <c r="E60" i="12"/>
  <c r="D23" i="13"/>
  <c r="E23" i="13"/>
  <c r="A23" i="13"/>
  <c r="B23" i="13"/>
  <c r="A18" i="13"/>
  <c r="B18" i="13"/>
  <c r="D18" i="13"/>
  <c r="E18" i="13"/>
</calcChain>
</file>

<file path=xl/sharedStrings.xml><?xml version="1.0" encoding="utf-8"?>
<sst xmlns="http://schemas.openxmlformats.org/spreadsheetml/2006/main" count="1655" uniqueCount="821">
  <si>
    <t>Report Year *:</t>
  </si>
  <si>
    <t>Certified By *:</t>
  </si>
  <si>
    <t>(Certified Recycling Coordinator CRC)</t>
  </si>
  <si>
    <t>Completed By *:</t>
  </si>
  <si>
    <t>(Authorized individual on behalf of submitting municipality)</t>
  </si>
  <si>
    <t>Tax Year *:</t>
  </si>
  <si>
    <t>Please Note - The same invidual may both certify and complete the report if they are a CRC and employed by the reporting municipality.</t>
  </si>
  <si>
    <t>Tax Amount *:</t>
  </si>
  <si>
    <t>** Before filling out data in the spreadsheet please click "Enable Macros" above. The form will not function correctly if macros are not enabled. **</t>
  </si>
  <si>
    <t>County</t>
  </si>
  <si>
    <t>Municipality</t>
  </si>
  <si>
    <t>Sector</t>
  </si>
  <si>
    <t>Material</t>
  </si>
  <si>
    <t>Material Amount (tons)</t>
  </si>
  <si>
    <t>End Market Name</t>
  </si>
  <si>
    <t>End Market State</t>
  </si>
  <si>
    <t>End Market Street Address</t>
  </si>
  <si>
    <t>End Market County</t>
  </si>
  <si>
    <t>End Market Municipality</t>
  </si>
  <si>
    <t>End Market Zip Code</t>
  </si>
  <si>
    <t>End Market Phone Number</t>
  </si>
  <si>
    <t>01 CORRUGATED</t>
  </si>
  <si>
    <t>UNCOMPACTED</t>
  </si>
  <si>
    <t>COMPACTED</t>
  </si>
  <si>
    <t>CUBIC YARDS</t>
  </si>
  <si>
    <t>TONS</t>
  </si>
  <si>
    <t>02 MIXED OFFICE PAPER</t>
  </si>
  <si>
    <t>03 NEWSPAPER</t>
  </si>
  <si>
    <t>05 GLASS CONTAINERS (loose)</t>
  </si>
  <si>
    <t>05 GLASS CONTAINERS (broken)</t>
  </si>
  <si>
    <t>06 ALUMINUM CONTAINERS</t>
  </si>
  <si>
    <t>07 STEEL CONTAINERS</t>
  </si>
  <si>
    <t>07 (OIL FILTERS) report as STEEL CONTAINERS</t>
  </si>
  <si>
    <t># OF FILTERS</t>
  </si>
  <si>
    <t>55 GAL DRUMS</t>
  </si>
  <si>
    <t>#</t>
  </si>
  <si>
    <t>1 DRUM</t>
  </si>
  <si>
    <t>08 PLASTIC CONTAINERS (pete)</t>
  </si>
  <si>
    <t>08 PLASTIC CONTAINERS (hdpe)</t>
  </si>
  <si>
    <t>12 ANTI FREEZE</t>
  </si>
  <si>
    <t>POUNDS</t>
  </si>
  <si>
    <t>GALLONS</t>
  </si>
  <si>
    <t>13 AUTO BATTERIES</t>
  </si>
  <si>
    <t># OF BATTERIES</t>
  </si>
  <si>
    <t>14 AUTOS</t>
  </si>
  <si>
    <t># OF AUTOS</t>
  </si>
  <si>
    <t>15 AUTO TIRES</t>
  </si>
  <si>
    <t># OF TIRES</t>
  </si>
  <si>
    <t>15 TRUCK TIRES</t>
  </si>
  <si>
    <t>16 MOTOR OIL</t>
  </si>
  <si>
    <t>17 BRUSH COMPACTED</t>
  </si>
  <si>
    <t>CY</t>
  </si>
  <si>
    <t>17 BRUSH CHIPPED</t>
  </si>
  <si>
    <t>17 BRUSH UNCHIPPED</t>
  </si>
  <si>
    <t>18 GRASS COMPACTED</t>
  </si>
  <si>
    <t>18 GRASS UNCOMPACTED</t>
  </si>
  <si>
    <t>19 LEAVES COMPACTED</t>
  </si>
  <si>
    <t>19 LEAVES VACUUMED</t>
  </si>
  <si>
    <t>19 LEAVES LOOSE</t>
  </si>
  <si>
    <t>20 STUMPS</t>
  </si>
  <si>
    <t>21 Consumer Electronics - Central Processing Unit</t>
  </si>
  <si>
    <t># of units</t>
  </si>
  <si>
    <t>21Consumer Electronics - Monitors</t>
  </si>
  <si>
    <t>21Consumer Electronics - Printers</t>
  </si>
  <si>
    <t>21Consumer Electronics - Ink Cartridges</t>
  </si>
  <si>
    <t>22 CONCRETE</t>
  </si>
  <si>
    <t>22 ASPHALT</t>
  </si>
  <si>
    <t>23 FOOD WASTE</t>
  </si>
  <si>
    <t>55 GAL DRUM</t>
  </si>
  <si>
    <t>23 FOOD WASTE (Cooking Oil)</t>
  </si>
  <si>
    <t>1 GAL</t>
  </si>
  <si>
    <t>24 Fluorescent Lights</t>
  </si>
  <si>
    <t># of 4 ft bulbs</t>
  </si>
  <si>
    <t>29 CARPET</t>
  </si>
  <si>
    <t>Sq YRD</t>
  </si>
  <si>
    <t>30 WOOD SCRAP (pallets)</t>
  </si>
  <si>
    <t>30 WOOD SCRAP other</t>
  </si>
  <si>
    <t>enter single stream tonnage in the cell below</t>
  </si>
  <si>
    <t>PAPER</t>
  </si>
  <si>
    <t>CONTAINERS</t>
  </si>
  <si>
    <t>fines &amp; residue (not recycled - do not report)</t>
  </si>
  <si>
    <t>01 - Corrugated</t>
  </si>
  <si>
    <t>02 - Office</t>
  </si>
  <si>
    <t>03 - News</t>
  </si>
  <si>
    <t>04 - Other Paper</t>
  </si>
  <si>
    <t>05 - GLASS</t>
  </si>
  <si>
    <t>06 - ALUMINUM</t>
  </si>
  <si>
    <t>07 - STEEL</t>
  </si>
  <si>
    <t>08 - PLASTIC</t>
  </si>
  <si>
    <t>AUTO CONVERSION TO TONS (if you enter cubic yards above your tonnage is listed here automatically:</t>
  </si>
  <si>
    <t>04 OTHER PAPER, MAGAZINES &amp; JUNK MAIL</t>
  </si>
  <si>
    <t>TOTAL COMPACTED CUBIC YARDS TO TONS =</t>
  </si>
  <si>
    <t>TOTAL UNCOMPACTED CUBIC YARDS TO TONS =</t>
  </si>
  <si>
    <t>enter paper tonnage in the cell below</t>
  </si>
  <si>
    <t>enter co-mingled figure in the cell below</t>
  </si>
  <si>
    <t>How to measure a mound</t>
  </si>
  <si>
    <t>LxWxH = cu ft : cu ft / 27 = cu yds X .66 adjust for slope = cu yds of a pile</t>
  </si>
  <si>
    <t>enter length below</t>
  </si>
  <si>
    <t>enter width below</t>
  </si>
  <si>
    <t>enter height below</t>
  </si>
  <si>
    <t>adjusted for slope</t>
  </si>
  <si>
    <t>using the conversion sort tool enter the cubic yard figure</t>
  </si>
  <si>
    <t>ft</t>
  </si>
  <si>
    <t>cu ft</t>
  </si>
  <si>
    <t>cu yds</t>
  </si>
  <si>
    <t>in the appropriate cell for your specific material</t>
  </si>
  <si>
    <t>cubic yards</t>
  </si>
  <si>
    <t>enter length above</t>
  </si>
  <si>
    <t>enter width above</t>
  </si>
  <si>
    <t>enter height above</t>
  </si>
  <si>
    <t>Only County</t>
  </si>
  <si>
    <t>County_Muncipality_Check</t>
  </si>
  <si>
    <t>Sectors</t>
  </si>
  <si>
    <t>Years</t>
  </si>
  <si>
    <t>States</t>
  </si>
  <si>
    <t>Atlantic (01)</t>
  </si>
  <si>
    <t>AL</t>
  </si>
  <si>
    <t>Atlantic City (02)</t>
  </si>
  <si>
    <t>Bergen (02)</t>
  </si>
  <si>
    <t>Commercial</t>
  </si>
  <si>
    <t>AK</t>
  </si>
  <si>
    <t>Burlington (03)</t>
  </si>
  <si>
    <t>Residential</t>
  </si>
  <si>
    <t>AZ</t>
  </si>
  <si>
    <t>Camden (04)</t>
  </si>
  <si>
    <t>Industrial (Factory)</t>
  </si>
  <si>
    <t>AR</t>
  </si>
  <si>
    <t>Cape May (05)</t>
  </si>
  <si>
    <t>Institutional</t>
  </si>
  <si>
    <t>CA</t>
  </si>
  <si>
    <t>Corbin City (06)</t>
  </si>
  <si>
    <t>Cumberland (06)</t>
  </si>
  <si>
    <t>CO</t>
  </si>
  <si>
    <t>Egg Harbor City (07)</t>
  </si>
  <si>
    <t>Essex (07)</t>
  </si>
  <si>
    <t>CT</t>
  </si>
  <si>
    <t>Egg Harbor Twp (08)</t>
  </si>
  <si>
    <t>Gloucester (08)</t>
  </si>
  <si>
    <t>DE</t>
  </si>
  <si>
    <t>Hudson (09)</t>
  </si>
  <si>
    <t>FL</t>
  </si>
  <si>
    <t>Hunterdon (10)</t>
  </si>
  <si>
    <t>GA</t>
  </si>
  <si>
    <t>Mercer (11)</t>
  </si>
  <si>
    <t>HI</t>
  </si>
  <si>
    <t>Middlesex (12)</t>
  </si>
  <si>
    <t>ID</t>
  </si>
  <si>
    <t>Monmouth (13)</t>
  </si>
  <si>
    <t>IL</t>
  </si>
  <si>
    <t>Morris (14)</t>
  </si>
  <si>
    <t>IN</t>
  </si>
  <si>
    <t>Ocean (15)</t>
  </si>
  <si>
    <t>IA</t>
  </si>
  <si>
    <t>Passaic (16)</t>
  </si>
  <si>
    <t>KS</t>
  </si>
  <si>
    <t>Salem (17)</t>
  </si>
  <si>
    <t>KY</t>
  </si>
  <si>
    <t>Somerset (18)</t>
  </si>
  <si>
    <t>LA</t>
  </si>
  <si>
    <t>Sussex (19)</t>
  </si>
  <si>
    <t>ME</t>
  </si>
  <si>
    <t>Union (20)</t>
  </si>
  <si>
    <t>MD</t>
  </si>
  <si>
    <t>Warren (21)</t>
  </si>
  <si>
    <t>MA</t>
  </si>
  <si>
    <t>MI</t>
  </si>
  <si>
    <t>MN</t>
  </si>
  <si>
    <t>MS</t>
  </si>
  <si>
    <t>MO</t>
  </si>
  <si>
    <t>MT</t>
  </si>
  <si>
    <t>NE</t>
  </si>
  <si>
    <t>NV</t>
  </si>
  <si>
    <t>NH</t>
  </si>
  <si>
    <t>NJ</t>
  </si>
  <si>
    <t>NM</t>
  </si>
  <si>
    <t>NY</t>
  </si>
  <si>
    <t>NC</t>
  </si>
  <si>
    <t>ND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</si>
  <si>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</si>
  <si>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</si>
  <si>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</si>
  <si>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</si>
  <si>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</si>
  <si>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</si>
  <si>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</si>
  <si>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</si>
  <si>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</si>
  <si>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</si>
  <si>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VT</t>
  </si>
  <si>
    <t>VA</t>
  </si>
  <si>
    <t>WA</t>
  </si>
  <si>
    <t>WV</t>
  </si>
  <si>
    <t>WI</t>
  </si>
  <si>
    <t>WY</t>
  </si>
  <si>
    <t>International</t>
  </si>
  <si>
    <t>Bordentown City (03)</t>
  </si>
  <si>
    <t>Bordentown Twp (04)</t>
  </si>
  <si>
    <t>Burlington City (05)</t>
  </si>
  <si>
    <t>Burlington Twp (06)</t>
  </si>
  <si>
    <t>Pemberton Boro (28)</t>
  </si>
  <si>
    <t>Pemberton Twp (29)</t>
  </si>
  <si>
    <t>Berlin Boro (05)</t>
  </si>
  <si>
    <t>Berlin Twp (06)</t>
  </si>
  <si>
    <t>Gloucester City (14)</t>
  </si>
  <si>
    <t>Gloucester Twp (15)</t>
  </si>
  <si>
    <t>Ocean City (08)</t>
  </si>
  <si>
    <t>Sea Isle City (09)</t>
  </si>
  <si>
    <t>Jersey City (06)</t>
  </si>
  <si>
    <t>Union City (10)</t>
  </si>
  <si>
    <t>Clinton Town (05)</t>
  </si>
  <si>
    <t>Clinton Twp (06)</t>
  </si>
  <si>
    <t>Lebanon Boro (18)</t>
  </si>
  <si>
    <t>Lebanon Twp (19)</t>
  </si>
  <si>
    <t>Hopewell Boro (05)</t>
  </si>
  <si>
    <t>Hopewell Twp (06)</t>
  </si>
  <si>
    <t>Princeton (14)</t>
  </si>
  <si>
    <t>Plainsboro (18)</t>
  </si>
  <si>
    <t>Boonton Town (01)</t>
  </si>
  <si>
    <t>Boonton Twp (02)</t>
  </si>
  <si>
    <t>Chatham Boro (04)</t>
  </si>
  <si>
    <t>Chatham Twp (05)</t>
  </si>
  <si>
    <t>Chester Boro (06)</t>
  </si>
  <si>
    <t>Chester Twp (07)</t>
  </si>
  <si>
    <t>Mendham Boro (18)</t>
  </si>
  <si>
    <t>Mendham Twp (19)</t>
  </si>
  <si>
    <t>Parsippany-Troy Hills (29)</t>
  </si>
  <si>
    <t>Rockaway Boro (34)</t>
  </si>
  <si>
    <t>Rockaway Twp (35)</t>
  </si>
  <si>
    <t>Andover Boro (01)</t>
  </si>
  <si>
    <t>Andover Twp (02)</t>
  </si>
  <si>
    <t>White Twp (23)</t>
  </si>
  <si>
    <t>DEPID</t>
  </si>
  <si>
    <t>Corrugated (01)</t>
  </si>
  <si>
    <t>01</t>
  </si>
  <si>
    <t>Mixed Office Paper (02)</t>
  </si>
  <si>
    <t>02</t>
  </si>
  <si>
    <t>Newspaper (03)</t>
  </si>
  <si>
    <t>03</t>
  </si>
  <si>
    <t>Other Paper/Mag/JunkMail (04)</t>
  </si>
  <si>
    <t>04</t>
  </si>
  <si>
    <t>Glass Containers (05)</t>
  </si>
  <si>
    <t>05</t>
  </si>
  <si>
    <t>Test</t>
  </si>
  <si>
    <t>Aluminum Containers (06)</t>
  </si>
  <si>
    <t>06</t>
  </si>
  <si>
    <t>Steel Containers (07)</t>
  </si>
  <si>
    <t>07</t>
  </si>
  <si>
    <t>Plastic Containers (08)</t>
  </si>
  <si>
    <t>08</t>
  </si>
  <si>
    <t>Heavy Iron (09)</t>
  </si>
  <si>
    <t>09</t>
  </si>
  <si>
    <t>NonFerrous/Aluminum Scrap (10)</t>
  </si>
  <si>
    <t>10</t>
  </si>
  <si>
    <t>White Goods &amp; Light Iron (11)</t>
  </si>
  <si>
    <t>11</t>
  </si>
  <si>
    <t>Anti-freeze (12)</t>
  </si>
  <si>
    <t>12</t>
  </si>
  <si>
    <t>Batteries (Automobile) (13)</t>
  </si>
  <si>
    <t>13</t>
  </si>
  <si>
    <t>Automobile Scrap (14)</t>
  </si>
  <si>
    <t>14</t>
  </si>
  <si>
    <t>Tires (15)</t>
  </si>
  <si>
    <t>15</t>
  </si>
  <si>
    <t>Used Motor Oil (16)</t>
  </si>
  <si>
    <t>16</t>
  </si>
  <si>
    <t>Brush/Tree Parts (17)</t>
  </si>
  <si>
    <t>17</t>
  </si>
  <si>
    <t>Grass Clippings (18)</t>
  </si>
  <si>
    <t>18</t>
  </si>
  <si>
    <t>Leaves (19)</t>
  </si>
  <si>
    <t>19</t>
  </si>
  <si>
    <t>Stumps (20)</t>
  </si>
  <si>
    <t>20</t>
  </si>
  <si>
    <t>Consumer Electronics (21)</t>
  </si>
  <si>
    <t>21</t>
  </si>
  <si>
    <t>Concrete / Asphalt / Brick / Block (22)</t>
  </si>
  <si>
    <t>22</t>
  </si>
  <si>
    <t>Food Waste (23)</t>
  </si>
  <si>
    <t>23</t>
  </si>
  <si>
    <t>Other Material Not Listed (24)</t>
  </si>
  <si>
    <t>24</t>
  </si>
  <si>
    <t>Fluorescent Lights (24)</t>
  </si>
  <si>
    <t>Batteries (Dry Cell) (24)</t>
  </si>
  <si>
    <t>Paints &amp; Stain (24)</t>
  </si>
  <si>
    <t>Other Glass (25)</t>
  </si>
  <si>
    <t>25</t>
  </si>
  <si>
    <t>Other Plastic (26)</t>
  </si>
  <si>
    <t>26</t>
  </si>
  <si>
    <t>Oil Contaminated Soil (27)</t>
  </si>
  <si>
    <t>27</t>
  </si>
  <si>
    <t>Process Residue (28)</t>
  </si>
  <si>
    <t>28</t>
  </si>
  <si>
    <t>Textiles (29)</t>
  </si>
  <si>
    <t>29</t>
  </si>
  <si>
    <t>Wood Scraps (30)</t>
  </si>
  <si>
    <t>30</t>
  </si>
  <si>
    <t>CRP sign here</t>
  </si>
  <si>
    <t>MRC sign here</t>
  </si>
  <si>
    <t>Generator Name</t>
  </si>
  <si>
    <t>Absecon City (01)</t>
  </si>
  <si>
    <t>Brigantine City (03)</t>
  </si>
  <si>
    <t>Buena Boro (04)</t>
  </si>
  <si>
    <t>Buena Vista Twp (05)</t>
  </si>
  <si>
    <t>Estell Manor City (09)</t>
  </si>
  <si>
    <t>Folsom Boro (10)</t>
  </si>
  <si>
    <t>Galloway Twp (11)</t>
  </si>
  <si>
    <t>Hamilton Twp (12)</t>
  </si>
  <si>
    <t>Hammonton Town (13)</t>
  </si>
  <si>
    <t>Linwood City (14)</t>
  </si>
  <si>
    <t>Longport Boro (15)</t>
  </si>
  <si>
    <t>Margate City (16)</t>
  </si>
  <si>
    <t>Mullica Twp (17)</t>
  </si>
  <si>
    <t>Northfield City (18)</t>
  </si>
  <si>
    <t>Pleasantville City (19)</t>
  </si>
  <si>
    <t>Port Republic City (20)</t>
  </si>
  <si>
    <t>Somers Point City (21)</t>
  </si>
  <si>
    <t>Ventnor City (22)</t>
  </si>
  <si>
    <t>Weymouth Twp (23)</t>
  </si>
  <si>
    <t>Allendale Boro (01)</t>
  </si>
  <si>
    <t>Alpine Boro (02)</t>
  </si>
  <si>
    <t>Bergenfield Boro (03)</t>
  </si>
  <si>
    <t>Bogota Boro (04)</t>
  </si>
  <si>
    <t>Carlstadt Boro (05)</t>
  </si>
  <si>
    <t>Cliffside Park Boro (06)</t>
  </si>
  <si>
    <t>Closter Boro (07)</t>
  </si>
  <si>
    <t>Cresskill Boro (08)</t>
  </si>
  <si>
    <t>Demarest Boro (09)</t>
  </si>
  <si>
    <t>Dumont Boro (10)</t>
  </si>
  <si>
    <t>Elmwood Park Boro (11)</t>
  </si>
  <si>
    <t>East Rutherford Boro (12)</t>
  </si>
  <si>
    <t>Edgewater Boro (13)</t>
  </si>
  <si>
    <t>Emerson Boro (14)</t>
  </si>
  <si>
    <t>Englewood City (15)</t>
  </si>
  <si>
    <t>Englewood Cliffs Boro (16)</t>
  </si>
  <si>
    <t>Fair Lawn Boro (17)</t>
  </si>
  <si>
    <t>Fairview Boro (18)</t>
  </si>
  <si>
    <t>Fort Lee Boro (19)</t>
  </si>
  <si>
    <t>Franklin Lakes Boro (20)</t>
  </si>
  <si>
    <t>Garfield City (21)</t>
  </si>
  <si>
    <t>Glen Rock Boro (22)</t>
  </si>
  <si>
    <t>Hackensack City (23)</t>
  </si>
  <si>
    <t>Harrington Park Boro (24)</t>
  </si>
  <si>
    <t>Hasbrouck Heights Boro (25)</t>
  </si>
  <si>
    <t>Haworth Boro (26)</t>
  </si>
  <si>
    <t>Hillsdale Boro (27)</t>
  </si>
  <si>
    <t>Ho-Ho-Kus Boro (28)</t>
  </si>
  <si>
    <t>Leonia Boro (29)</t>
  </si>
  <si>
    <t>Little Ferry Boro (30)</t>
  </si>
  <si>
    <t>Lodi Boro (31)</t>
  </si>
  <si>
    <t>Lyndhurst Twp (32)</t>
  </si>
  <si>
    <t>Mahwah Twp (33)</t>
  </si>
  <si>
    <t>Maywood Boro (34)</t>
  </si>
  <si>
    <t>Midland Park Boro (35)</t>
  </si>
  <si>
    <t>Montvale Boro (36)</t>
  </si>
  <si>
    <t>Moonachie Boro (37)</t>
  </si>
  <si>
    <t>New Milford Boro (38)</t>
  </si>
  <si>
    <t>North Arlington Boro (39)</t>
  </si>
  <si>
    <t>Northvale Boro (40)</t>
  </si>
  <si>
    <t>Norwood Boro (41)</t>
  </si>
  <si>
    <t>Oakland Boro (42)</t>
  </si>
  <si>
    <t>Old Tappan Boro (43)</t>
  </si>
  <si>
    <t>Oradell Boro (44)</t>
  </si>
  <si>
    <t>Palisades Park Boro (45)</t>
  </si>
  <si>
    <t>Paramus Boro (46)</t>
  </si>
  <si>
    <t>Park Ridge Boro (47)</t>
  </si>
  <si>
    <t>Ramsey Boro (48)</t>
  </si>
  <si>
    <t>Ridgefield Boro (49)</t>
  </si>
  <si>
    <t>Ridgefield Park Village (50)</t>
  </si>
  <si>
    <t>Ridgewood Village (51)</t>
  </si>
  <si>
    <t>River Edge Boro (52)</t>
  </si>
  <si>
    <t>River Vale Twp (53)</t>
  </si>
  <si>
    <t>Rochelle Park Twp (54)</t>
  </si>
  <si>
    <t>Rockleigh Boro (55)</t>
  </si>
  <si>
    <t>Rutherford Boro (56)</t>
  </si>
  <si>
    <t>Saddle Brook Twp (57)</t>
  </si>
  <si>
    <t>Saddle River Boro (58)</t>
  </si>
  <si>
    <t>South Hackensack Twp (59)</t>
  </si>
  <si>
    <t>Teaneck Twp (60)</t>
  </si>
  <si>
    <t>Tenafly Boro (61)</t>
  </si>
  <si>
    <t>Teterboro Boro (62)</t>
  </si>
  <si>
    <t>Upper Saddle River Boro (63)</t>
  </si>
  <si>
    <t>Waldwick Boro (64)</t>
  </si>
  <si>
    <t>Wallington Boro (65)</t>
  </si>
  <si>
    <t>Washington Twp (66)</t>
  </si>
  <si>
    <t>Westwood Boro (67)</t>
  </si>
  <si>
    <t>Woodcliff Lake Boro (68)</t>
  </si>
  <si>
    <t>Wood-Ridge Boro (69)</t>
  </si>
  <si>
    <t>Wyckoff Twp (70)</t>
  </si>
  <si>
    <t>Bass River Twp (01)</t>
  </si>
  <si>
    <t>Beverly City (02)</t>
  </si>
  <si>
    <t>Chesterfield Twp (07)</t>
  </si>
  <si>
    <t>Cinnaminson Twp (08)</t>
  </si>
  <si>
    <t>Delanco Twp (09)</t>
  </si>
  <si>
    <t>Delran Twp (10)</t>
  </si>
  <si>
    <t>Eastampton Twp (11)</t>
  </si>
  <si>
    <t>Edgewater Park Twp (12)</t>
  </si>
  <si>
    <t>Evesham Twp (13)</t>
  </si>
  <si>
    <t>Fieldsboro Boro (14)</t>
  </si>
  <si>
    <t>Florence Twp (15)</t>
  </si>
  <si>
    <t>Hainesport Twp (16)</t>
  </si>
  <si>
    <t>Lumberton Twp (17)</t>
  </si>
  <si>
    <t>Mansfield Twp (18)</t>
  </si>
  <si>
    <t>Maple Shade Twp (19)</t>
  </si>
  <si>
    <t>Medford Twp (20)</t>
  </si>
  <si>
    <t>Medford Lakes Boro (21)</t>
  </si>
  <si>
    <t>Moorestown Twp (22)</t>
  </si>
  <si>
    <t>Mount Holly Twp (23)</t>
  </si>
  <si>
    <t>Mount Laurel Twp (24)</t>
  </si>
  <si>
    <t>New Hanover Twp (25)</t>
  </si>
  <si>
    <t>North Hanover Twp (26)</t>
  </si>
  <si>
    <t>Palmyra Boro (27)</t>
  </si>
  <si>
    <t>Riverside Twp (30)</t>
  </si>
  <si>
    <t>Riverton Boro (31)</t>
  </si>
  <si>
    <t>Shamong Twp (32)</t>
  </si>
  <si>
    <t>Southampton Twp (33)</t>
  </si>
  <si>
    <t>Springfield Twp (34)</t>
  </si>
  <si>
    <t>Tabernacle Twp (35)</t>
  </si>
  <si>
    <t>Washington Twp (36)</t>
  </si>
  <si>
    <t>Westampton Twp (37)</t>
  </si>
  <si>
    <t>Willingboro Twp (38)</t>
  </si>
  <si>
    <t>Woodland Twp (39)</t>
  </si>
  <si>
    <t>Wrightstown Boro (40)</t>
  </si>
  <si>
    <t>Audubon Boro (01)</t>
  </si>
  <si>
    <t>Audubon Park Boro (02)</t>
  </si>
  <si>
    <t>Barrington Boro (03)</t>
  </si>
  <si>
    <t>Bellmawr Boro (04)</t>
  </si>
  <si>
    <t>Brooklawn Boro (07)</t>
  </si>
  <si>
    <t>Camden City (08)</t>
  </si>
  <si>
    <t>Cherry Hill Twp (09)</t>
  </si>
  <si>
    <t>Chesilhurst Boro (10)</t>
  </si>
  <si>
    <t>Clementon Boro (11)</t>
  </si>
  <si>
    <t>Collingswood Boro (12)</t>
  </si>
  <si>
    <t>Gibbsboro Boro (13)</t>
  </si>
  <si>
    <t>Haddon Twp (16)</t>
  </si>
  <si>
    <t>Haddonfield Boro (17)</t>
  </si>
  <si>
    <t>Haddon Heights Boro (18)</t>
  </si>
  <si>
    <t>Hi-Nella Boro (19)</t>
  </si>
  <si>
    <t>Laurel Springs Boro (20)</t>
  </si>
  <si>
    <t>Lawnside Boro (21)</t>
  </si>
  <si>
    <t>Lindenwold Boro (22)</t>
  </si>
  <si>
    <t>Magnolia Boro (23)</t>
  </si>
  <si>
    <t>Merchantville Boro (24)</t>
  </si>
  <si>
    <t>Mount Ephraim Boro (25)</t>
  </si>
  <si>
    <t>Oaklyn Boro (26)</t>
  </si>
  <si>
    <t>Pennsauken Twp (27)</t>
  </si>
  <si>
    <t>Pine Hill Boro (28)</t>
  </si>
  <si>
    <t>Runnemede Boro (30)</t>
  </si>
  <si>
    <t>Somerdale Boro (31)</t>
  </si>
  <si>
    <t>Stratford Boro (32)</t>
  </si>
  <si>
    <t>Tavistock Boro (33)</t>
  </si>
  <si>
    <t>Voorhees Twp (34)</t>
  </si>
  <si>
    <t>Waterford Twp (35)</t>
  </si>
  <si>
    <t>Winslow Twp (36)</t>
  </si>
  <si>
    <t>Woodlynne Boro (37)</t>
  </si>
  <si>
    <t>Avalon Boro (01)</t>
  </si>
  <si>
    <t>Cape May City (02)</t>
  </si>
  <si>
    <t>Cape May Point Boro (03)</t>
  </si>
  <si>
    <t>Dennis Twp (04)</t>
  </si>
  <si>
    <t>Lower Twp (05)</t>
  </si>
  <si>
    <t>Middle Twp (06)</t>
  </si>
  <si>
    <t>North Wildwood City (07)</t>
  </si>
  <si>
    <t>Stone Harbor Boro (10)</t>
  </si>
  <si>
    <t>Upper Twp (11)</t>
  </si>
  <si>
    <t>West Cape May Boro (12)</t>
  </si>
  <si>
    <t>West Wildwood Boro (13)</t>
  </si>
  <si>
    <t>Wildwood City (14)</t>
  </si>
  <si>
    <t>Wildwood Crest Boro (15)</t>
  </si>
  <si>
    <t>Woodbine Boro (16)</t>
  </si>
  <si>
    <t>Bridgeton City (01)</t>
  </si>
  <si>
    <t>Commercial Twp (02)</t>
  </si>
  <si>
    <t>Deerfield Twp (03)</t>
  </si>
  <si>
    <t>Downe Twp (04)</t>
  </si>
  <si>
    <t>Fairfield Twp (05)</t>
  </si>
  <si>
    <t>Greenwich Twp (06)</t>
  </si>
  <si>
    <t>Hopewell Twp (07)</t>
  </si>
  <si>
    <t>Lawrence Twp (08)</t>
  </si>
  <si>
    <t>Maurice River Twp (09)</t>
  </si>
  <si>
    <t>Millville City (10)</t>
  </si>
  <si>
    <t>Shiloh Boro (11)</t>
  </si>
  <si>
    <t>Stow Creek Twp (12)</t>
  </si>
  <si>
    <t>Upper Deerfield Twp (13)</t>
  </si>
  <si>
    <t>Vineland City (14)</t>
  </si>
  <si>
    <t>Belleville Twp (01)</t>
  </si>
  <si>
    <t>Bloomfield Twp (02)</t>
  </si>
  <si>
    <t>Caldwell Boro (03)</t>
  </si>
  <si>
    <t>Cedar Grove Twp (04)</t>
  </si>
  <si>
    <t>East Orange City (05)</t>
  </si>
  <si>
    <t>Essex Fells Boro (06)</t>
  </si>
  <si>
    <t>Fairfield Twp (07)</t>
  </si>
  <si>
    <t>Glen Ridge Boro (08)</t>
  </si>
  <si>
    <t>Irvington Twp (09)</t>
  </si>
  <si>
    <t>Livingston Twp (10)</t>
  </si>
  <si>
    <t>Maplewood Twp (11)</t>
  </si>
  <si>
    <t>Millburn Twp (12)</t>
  </si>
  <si>
    <t>Montclair Twp (13)</t>
  </si>
  <si>
    <t>Newark City (14)</t>
  </si>
  <si>
    <t>North Caldwell Boro (15)</t>
  </si>
  <si>
    <t>Nutley Twp (16)</t>
  </si>
  <si>
    <t>Orange City Twp (17)</t>
  </si>
  <si>
    <t>Roseland Boro (18)</t>
  </si>
  <si>
    <t>South Orange Village Twp (19)</t>
  </si>
  <si>
    <t>Verona Twp (20)</t>
  </si>
  <si>
    <t>West Caldwell Twp (21)</t>
  </si>
  <si>
    <t>West Orange Twp (22)</t>
  </si>
  <si>
    <t>Clayton Boro (01)</t>
  </si>
  <si>
    <t>Deptford Twp (02)</t>
  </si>
  <si>
    <t>East Greenwich Twp (03)</t>
  </si>
  <si>
    <t>Elk Twp (04)</t>
  </si>
  <si>
    <t>Franklin Twp (05)</t>
  </si>
  <si>
    <t>Glassboro Boro (06)</t>
  </si>
  <si>
    <t>Greenwich Twp (07)</t>
  </si>
  <si>
    <t>Harrison Twp (08)</t>
  </si>
  <si>
    <t>Logan Twp (09)</t>
  </si>
  <si>
    <t>Mantua Twp (10)</t>
  </si>
  <si>
    <t>Monroe Twp (11)</t>
  </si>
  <si>
    <t>National Park Boro (12)</t>
  </si>
  <si>
    <t>Newfield Boro (13)</t>
  </si>
  <si>
    <t>Paulsboro Boro (14)</t>
  </si>
  <si>
    <t>Pitman Boro (15)</t>
  </si>
  <si>
    <t>South Harrison Twp (16)</t>
  </si>
  <si>
    <t>Swedesboro Boro (17)</t>
  </si>
  <si>
    <t>Washington Twp (18)</t>
  </si>
  <si>
    <t>Wenonah Boro (19)</t>
  </si>
  <si>
    <t>West Deptford Twp (20)</t>
  </si>
  <si>
    <t>Westville Boro (21)</t>
  </si>
  <si>
    <t>Woodbury City (22)</t>
  </si>
  <si>
    <t>Woodbury Heights Boro (23)</t>
  </si>
  <si>
    <t>Woolwich Twp (24)</t>
  </si>
  <si>
    <t>Bayonne City (01)</t>
  </si>
  <si>
    <t>East Newark Boro (02)</t>
  </si>
  <si>
    <t>Guttenberg Town (03)</t>
  </si>
  <si>
    <t>Harrison Town (04)</t>
  </si>
  <si>
    <t>Hoboken City (05)</t>
  </si>
  <si>
    <t>Kearny Town (07)</t>
  </si>
  <si>
    <t>North Bergen Twp (08)</t>
  </si>
  <si>
    <t>Secaucus Town (09)</t>
  </si>
  <si>
    <t>Weehawken Twp (11)</t>
  </si>
  <si>
    <t>West New York Town (12)</t>
  </si>
  <si>
    <t>Alexandria Twp (01)</t>
  </si>
  <si>
    <t>Bethlehem Twp (02)</t>
  </si>
  <si>
    <t>Bloomsbury Boro (03)</t>
  </si>
  <si>
    <t>Califon Boro (04)</t>
  </si>
  <si>
    <t>Delaware Twp (07)</t>
  </si>
  <si>
    <t>East Amwell Twp (08)</t>
  </si>
  <si>
    <t>Flemington Boro (09)</t>
  </si>
  <si>
    <t>Franklin Twp (10)</t>
  </si>
  <si>
    <t>Frenchtown Boro (11)</t>
  </si>
  <si>
    <t>Glen Gardner Boro (12)</t>
  </si>
  <si>
    <t>Hampton Boro (13)</t>
  </si>
  <si>
    <t>High Bridge Boro (14)</t>
  </si>
  <si>
    <t>Holland Twp (15)</t>
  </si>
  <si>
    <t>Kingwood Twp (16)</t>
  </si>
  <si>
    <t>Lambertville City (17)</t>
  </si>
  <si>
    <t>Milford Boro (20)</t>
  </si>
  <si>
    <t>Raritan Twp (21)</t>
  </si>
  <si>
    <t>Readington Twp (22)</t>
  </si>
  <si>
    <t>Stockton Boro (23)</t>
  </si>
  <si>
    <t>Tewksbury Twp (24)</t>
  </si>
  <si>
    <t>Union Twp (25)</t>
  </si>
  <si>
    <t>West Amwell Twp (26)</t>
  </si>
  <si>
    <t>East Windsor Twp (01)</t>
  </si>
  <si>
    <t>Ewing Twp (02)</t>
  </si>
  <si>
    <t>Hamilton Twp (03)</t>
  </si>
  <si>
    <t>Hightstown Boro (04)</t>
  </si>
  <si>
    <t>Lawrence Twp (07)</t>
  </si>
  <si>
    <t>Pennington Boro (08)</t>
  </si>
  <si>
    <t>Trenton City (11)</t>
  </si>
  <si>
    <t>Robbinsville Twp (12)</t>
  </si>
  <si>
    <t>West Windsor Twp (13)</t>
  </si>
  <si>
    <t>Carteret Boro (01)</t>
  </si>
  <si>
    <t>Cranbury Twp (02)</t>
  </si>
  <si>
    <t>Dunellen Boro (03)</t>
  </si>
  <si>
    <t>East Brunswick Twp (04)</t>
  </si>
  <si>
    <t>Edison Twp (05)</t>
  </si>
  <si>
    <t>Helmetta Boro (06)</t>
  </si>
  <si>
    <t>Highland Park Boro (07)</t>
  </si>
  <si>
    <t>Jamesburg Boro (08)</t>
  </si>
  <si>
    <t>Old Bridge Twp (09)</t>
  </si>
  <si>
    <t>Metuchen Boro (10)</t>
  </si>
  <si>
    <t>Middlesex Boro (11)</t>
  </si>
  <si>
    <t>Milltown Boro (12)</t>
  </si>
  <si>
    <t>Monroe Twp (13)</t>
  </si>
  <si>
    <t>New Brunswick City (14)</t>
  </si>
  <si>
    <t>North Brunswick Twp (15)</t>
  </si>
  <si>
    <t>Perth Amboy City (16)</t>
  </si>
  <si>
    <t>Piscataway Twp (17)</t>
  </si>
  <si>
    <t>Sayreville Boro (19)</t>
  </si>
  <si>
    <t>South Amboy City (20)</t>
  </si>
  <si>
    <t>South Brunswick Twp (21)</t>
  </si>
  <si>
    <t>South Plainfield Boro (22)</t>
  </si>
  <si>
    <t>South River Boro (23)</t>
  </si>
  <si>
    <t>Spotswood Boro (24)</t>
  </si>
  <si>
    <t>Woodbridge Twp (25)</t>
  </si>
  <si>
    <t>Allenhurst Boro (01)</t>
  </si>
  <si>
    <t>Allentown Boro (02)</t>
  </si>
  <si>
    <t>Asbury Park City (03)</t>
  </si>
  <si>
    <t>Atlantic Highlands Boro (04)</t>
  </si>
  <si>
    <t>Avon-By-The-Sea Boro (05)</t>
  </si>
  <si>
    <t>Belmar Boro (06)</t>
  </si>
  <si>
    <t>Bradley Beach Boro (07)</t>
  </si>
  <si>
    <t>Brielle Boro (08)</t>
  </si>
  <si>
    <t>Colts Neck Twp (09)</t>
  </si>
  <si>
    <t>Deal Boro (10)</t>
  </si>
  <si>
    <t>Eatontown Boro (11)</t>
  </si>
  <si>
    <t>Englishtown Boro (12)</t>
  </si>
  <si>
    <t>Fair Haven Boro (13)</t>
  </si>
  <si>
    <t>Farmingdale Boro (14)</t>
  </si>
  <si>
    <t>Freehold Boro (15)</t>
  </si>
  <si>
    <t>Freehold Twp (16)</t>
  </si>
  <si>
    <t>Highlands Boro (17)</t>
  </si>
  <si>
    <t>Holmdel Twp (18)</t>
  </si>
  <si>
    <t>Howell Twp (19)</t>
  </si>
  <si>
    <t>Interlaken Boro (20)</t>
  </si>
  <si>
    <t>Keansburg Boro (21)</t>
  </si>
  <si>
    <t>Keyport Boro (22)</t>
  </si>
  <si>
    <t>Little Silver Boro (23)</t>
  </si>
  <si>
    <t>Loch Arbour Village (24)</t>
  </si>
  <si>
    <t>Long Branch City (25)</t>
  </si>
  <si>
    <t>Manalapan Twp (26)</t>
  </si>
  <si>
    <t>Manasquan Boro (27)</t>
  </si>
  <si>
    <t>Marlboro Twp (28)</t>
  </si>
  <si>
    <t>Matawan Boro (29)</t>
  </si>
  <si>
    <t>Aberdeen Twp (30)</t>
  </si>
  <si>
    <t>Middletown Twp (31)</t>
  </si>
  <si>
    <t>Millstone Twp (32)</t>
  </si>
  <si>
    <t>Monmouth Beach Boro (33)</t>
  </si>
  <si>
    <t>Neptune Twp (34)</t>
  </si>
  <si>
    <t>Neptune City Boro (35)</t>
  </si>
  <si>
    <t>Tinton Falls Boro (36)</t>
  </si>
  <si>
    <t>Ocean Twp (37)</t>
  </si>
  <si>
    <t>Oceanport Boro (38)</t>
  </si>
  <si>
    <t>Hazlet Twp (39)</t>
  </si>
  <si>
    <t>Red Bank Boro (40)</t>
  </si>
  <si>
    <t>Roosevelt Boro (41)</t>
  </si>
  <si>
    <t>Rumson Boro (42)</t>
  </si>
  <si>
    <t>Sea Bright Boro (43)</t>
  </si>
  <si>
    <t>Sea Girt Boro (44)</t>
  </si>
  <si>
    <t>Shrewsbury Boro (45)</t>
  </si>
  <si>
    <t>Shrewsbury Twp (46)</t>
  </si>
  <si>
    <t>Lake Como Boro (47)</t>
  </si>
  <si>
    <t>Spring Lake Boro (48)</t>
  </si>
  <si>
    <t>Spring Lake Heights Boro (49)</t>
  </si>
  <si>
    <t>Union Beach Boro (50)</t>
  </si>
  <si>
    <t>Upper Freehold Twp (51)</t>
  </si>
  <si>
    <t>Wall Twp (52)</t>
  </si>
  <si>
    <t>West Long Branch Boro (53)</t>
  </si>
  <si>
    <t>Butler Boro (03)</t>
  </si>
  <si>
    <t>Denville Twp (08)</t>
  </si>
  <si>
    <t>Dover Town (09)</t>
  </si>
  <si>
    <t>East Hanover Twp (10)</t>
  </si>
  <si>
    <t>Florham Park Boro (11)</t>
  </si>
  <si>
    <t>Hanover Twp (12)</t>
  </si>
  <si>
    <t>Harding Twp (13)</t>
  </si>
  <si>
    <t>Jefferson Twp (14)</t>
  </si>
  <si>
    <t>Kinnelon Boro (15)</t>
  </si>
  <si>
    <t>Lincoln Park Boro (16)</t>
  </si>
  <si>
    <t>Madison Boro (17)</t>
  </si>
  <si>
    <t>Mine Hill Twp (20)</t>
  </si>
  <si>
    <t>Montville Twp (21)</t>
  </si>
  <si>
    <t>Morris Twp (22)</t>
  </si>
  <si>
    <t>Morris Plains Boro (23)</t>
  </si>
  <si>
    <t>Morristown Town (24)</t>
  </si>
  <si>
    <t>Mountain Lakes Boro (25)</t>
  </si>
  <si>
    <t>Mount Arlington Boro (26)</t>
  </si>
  <si>
    <t>Mount Olive Twp (27)</t>
  </si>
  <si>
    <t>Netcong Boro (28)</t>
  </si>
  <si>
    <t>Long Hill Twp (30)</t>
  </si>
  <si>
    <t>Pequannock Twp (31)</t>
  </si>
  <si>
    <t>Randolph Twp (32)</t>
  </si>
  <si>
    <t>Riverdale Boro (33)</t>
  </si>
  <si>
    <t>Roxbury Twp (36)</t>
  </si>
  <si>
    <t>Victory Gardens Boro (37)</t>
  </si>
  <si>
    <t>Washington Twp (38)</t>
  </si>
  <si>
    <t>Wharton Boro (39)</t>
  </si>
  <si>
    <t>Barnegat Light Boro (01)</t>
  </si>
  <si>
    <t>Bay Head Boro (02)</t>
  </si>
  <si>
    <t>Beach Haven Boro (03)</t>
  </si>
  <si>
    <t>Beachwood Boro (04)</t>
  </si>
  <si>
    <t>Berkeley Twp (05)</t>
  </si>
  <si>
    <t>Brick Twp (06)</t>
  </si>
  <si>
    <t>Toms River Twp (07)</t>
  </si>
  <si>
    <t>Eagleswood Twp (08)</t>
  </si>
  <si>
    <t>Harvey Cedars Boro (09)</t>
  </si>
  <si>
    <t>Island Heights Boro (10)</t>
  </si>
  <si>
    <t>Jackson Twp (11)</t>
  </si>
  <si>
    <t>Lacey Twp (12)</t>
  </si>
  <si>
    <t>Lakehurst Boro (13)</t>
  </si>
  <si>
    <t>Lakewood Twp (14)</t>
  </si>
  <si>
    <t>Lavallette Boro (15)</t>
  </si>
  <si>
    <t>Little Egg Harbor Twp (16)</t>
  </si>
  <si>
    <t>Long Beach Twp (17)</t>
  </si>
  <si>
    <t>Manchester Twp (18)</t>
  </si>
  <si>
    <t>Mantoloking Boro (19)</t>
  </si>
  <si>
    <t>Ocean Twp (20)</t>
  </si>
  <si>
    <t>Ocean Gate Boro (21)</t>
  </si>
  <si>
    <t>Pine Beach Boro (22)</t>
  </si>
  <si>
    <t>Plumsted Twp (23)</t>
  </si>
  <si>
    <t>Point Pleasant Boro (24)</t>
  </si>
  <si>
    <t>Point Pleasant Beach Boro (25)</t>
  </si>
  <si>
    <t>Seaside Heights Boro (26)</t>
  </si>
  <si>
    <t>Seaside Park Boro (27)</t>
  </si>
  <si>
    <t>Ship Bottom Boro (28)</t>
  </si>
  <si>
    <t>South Toms River Boro (29)</t>
  </si>
  <si>
    <t>Stafford Twp (30)</t>
  </si>
  <si>
    <t>Surf City Boro (31)</t>
  </si>
  <si>
    <t>Tuckerton Boro (32)</t>
  </si>
  <si>
    <t>Barnegat Twp (33)</t>
  </si>
  <si>
    <t>Bloomingdale Boro (01)</t>
  </si>
  <si>
    <t>Clifton City (02)</t>
  </si>
  <si>
    <t>Haledon Boro (03)</t>
  </si>
  <si>
    <t>Hawthorne Boro (04)</t>
  </si>
  <si>
    <t>Little Falls Twp (05)</t>
  </si>
  <si>
    <t>North Haledon Boro (06)</t>
  </si>
  <si>
    <t>Passaic City (07)</t>
  </si>
  <si>
    <t>Paterson City (08)</t>
  </si>
  <si>
    <t>Pompton Lakes Boro (09)</t>
  </si>
  <si>
    <t>Prospect Park Boro (10)</t>
  </si>
  <si>
    <t>Ringwood Boro (11)</t>
  </si>
  <si>
    <t>Totowa Boro (12)</t>
  </si>
  <si>
    <t>Wanaque Boro (13)</t>
  </si>
  <si>
    <t>Wayne Twp (14)</t>
  </si>
  <si>
    <t>West Milford Twp (15)</t>
  </si>
  <si>
    <t>Woodland Park Boro (16)</t>
  </si>
  <si>
    <t>Alloway Twp (01)</t>
  </si>
  <si>
    <t>Elmer Boro (02)</t>
  </si>
  <si>
    <t>Elsinboro Twp (03)</t>
  </si>
  <si>
    <t>Lower Alloways Creek Twp (04)</t>
  </si>
  <si>
    <t>Mannington Twp (05)</t>
  </si>
  <si>
    <t>Oldmans Twp (06)</t>
  </si>
  <si>
    <t>Penns Grove Boro (07)</t>
  </si>
  <si>
    <t>Pennsville Twp (08)</t>
  </si>
  <si>
    <t>Pilesgrove Twp (09)</t>
  </si>
  <si>
    <t>Pittsgrove Twp (10)</t>
  </si>
  <si>
    <t>Quinton Twp (11)</t>
  </si>
  <si>
    <t>Salem City (12)</t>
  </si>
  <si>
    <t>Carneys Point Twp (13)</t>
  </si>
  <si>
    <t>Upper Pittsgrove Twp (14)</t>
  </si>
  <si>
    <t>Woodstown Boro (15)</t>
  </si>
  <si>
    <t>Bedminster Twp (01)</t>
  </si>
  <si>
    <t>Bernards Twp (02)</t>
  </si>
  <si>
    <t>Bernardsville Boro (03)</t>
  </si>
  <si>
    <t>Bound Brook Boro (04)</t>
  </si>
  <si>
    <t>Branchburg Twp (05)</t>
  </si>
  <si>
    <t>Bridgewater Twp (06)</t>
  </si>
  <si>
    <t>Far Hills Boro (07)</t>
  </si>
  <si>
    <t>Franklin Twp (08)</t>
  </si>
  <si>
    <t>Green Brook Twp (09)</t>
  </si>
  <si>
    <t>Hillsborough Twp (10)</t>
  </si>
  <si>
    <t>Manville Boro (11)</t>
  </si>
  <si>
    <t>Millstone Boro (12)</t>
  </si>
  <si>
    <t>Montgomery Twp (13)</t>
  </si>
  <si>
    <t>North Plainfield Boro (14)</t>
  </si>
  <si>
    <t>Peapack-Gladstone (15)</t>
  </si>
  <si>
    <t>Raritan Boro (16)</t>
  </si>
  <si>
    <t>Rocky Hill Boro (17)</t>
  </si>
  <si>
    <t>Somerville Boro (18)</t>
  </si>
  <si>
    <t>So Bound Brook Boro (19)</t>
  </si>
  <si>
    <t>Warren Twp (20)</t>
  </si>
  <si>
    <t>Watchung Boro (21)</t>
  </si>
  <si>
    <t>Branchville Boro (03)</t>
  </si>
  <si>
    <t>Byram Twp (04)</t>
  </si>
  <si>
    <t>Frankford Twp (05)</t>
  </si>
  <si>
    <t>Franklin Boro (06)</t>
  </si>
  <si>
    <t>Fredon Twp (07)</t>
  </si>
  <si>
    <t>Green Twp (08)</t>
  </si>
  <si>
    <t>Hamburg Boro (09)</t>
  </si>
  <si>
    <t>Hampton Twp (10)</t>
  </si>
  <si>
    <t>Hardyston Twp (11)</t>
  </si>
  <si>
    <t>Hopatcong Boro (12)</t>
  </si>
  <si>
    <t>Lafayette Twp (13)</t>
  </si>
  <si>
    <t>Montague Twp (14)</t>
  </si>
  <si>
    <t>Newton Town (15)</t>
  </si>
  <si>
    <t>Ogdensburg Boro (16)</t>
  </si>
  <si>
    <t>Sandyston Twp (17)</t>
  </si>
  <si>
    <t>Sparta Twp (18)</t>
  </si>
  <si>
    <t>Stanhope Boro (19)</t>
  </si>
  <si>
    <t>Stillwater Twp (20)</t>
  </si>
  <si>
    <t>Sussex Boro (21)</t>
  </si>
  <si>
    <t>Vernon Twp (22)</t>
  </si>
  <si>
    <t>Walpack Twp (23)</t>
  </si>
  <si>
    <t>Wantage Twp (24)</t>
  </si>
  <si>
    <t>Berkeley Heights Twp (01)</t>
  </si>
  <si>
    <t>Clark Twp (02)</t>
  </si>
  <si>
    <t>Cranford Twp (03)</t>
  </si>
  <si>
    <t>Elizabeth City (04)</t>
  </si>
  <si>
    <t>Fanwood Boro (05)</t>
  </si>
  <si>
    <t>Garwood Boro (06)</t>
  </si>
  <si>
    <t>Hillside Twp (07)</t>
  </si>
  <si>
    <t>Kenilworth Boro (08)</t>
  </si>
  <si>
    <t>Linden City (09)</t>
  </si>
  <si>
    <t>Mountainside Boro (10)</t>
  </si>
  <si>
    <t>New Providence Boro (11)</t>
  </si>
  <si>
    <t>Plainfield City (12)</t>
  </si>
  <si>
    <t>Rahway City (13)</t>
  </si>
  <si>
    <t>Roselle Boro (14)</t>
  </si>
  <si>
    <t>Roselle Park Boro (15)</t>
  </si>
  <si>
    <t>Scotch Plains Twp (16)</t>
  </si>
  <si>
    <t>Springfield Twp (17)</t>
  </si>
  <si>
    <t>Summit City (18)</t>
  </si>
  <si>
    <t>Union Twp (19)</t>
  </si>
  <si>
    <t>Westfield Town (20)</t>
  </si>
  <si>
    <t>Winfield Twp (21)</t>
  </si>
  <si>
    <t>Allamuchy Twp (01)</t>
  </si>
  <si>
    <t>Alpha Boro (02)</t>
  </si>
  <si>
    <t>Belvidere Town (03)</t>
  </si>
  <si>
    <t>Blairstown Twp (04)</t>
  </si>
  <si>
    <t>Frelinghuysen Twp (06)</t>
  </si>
  <si>
    <t>Hackettstown Town (08)</t>
  </si>
  <si>
    <t>Hardwick Twp (09)</t>
  </si>
  <si>
    <t>Harmony Twp (10)</t>
  </si>
  <si>
    <t>Hope Twp (11)</t>
  </si>
  <si>
    <t>Independence Twp (12)</t>
  </si>
  <si>
    <t>Knowlton Twp (13)</t>
  </si>
  <si>
    <t>Liberty Twp (14)</t>
  </si>
  <si>
    <t>Lopatcong Twp (15)</t>
  </si>
  <si>
    <t>Mansfield Twp (16)</t>
  </si>
  <si>
    <t>Oxford Twp (17)</t>
  </si>
  <si>
    <t>Phillipsburg Town (19)</t>
  </si>
  <si>
    <t>Pohatcong Twp (20)</t>
  </si>
  <si>
    <t>Washington Boro (21)</t>
  </si>
  <si>
    <t>Washington Twp (22)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</si>
</sst>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(###\)\ ###\-####"/>
    <numFmt numFmtId="165" formatCode="&quot;$&quot;#,##0.00"/>
    <numFmt numFmtId="166" formatCode="#,##0.##"/>
  </numFmts>
  <fonts count="31" x14ac:knownFonts="1"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9"/>
      <color indexed="9"/>
      <name val="Aharoni"/>
      <charset val="177"/>
    </font>
    <font>
      <b/>
      <sz val="11"/>
      <color rgb="FF000000"/>
      <name val="Calibri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8"/>
      <color indexed="9"/>
      <name val="Aharoni"/>
      <charset val="177"/>
    </font>
    <font>
      <sz val="8"/>
      <color theme="1"/>
      <name val="Calibri"/>
      <family val="2"/>
      <scheme val="minor"/>
    </font>
    <font>
      <b/>
      <sz val="10"/>
      <color theme="9" tint="-0.499984740745262"/>
      <name val="Arial Black"/>
      <family val="2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14"/>
      <color theme="0"/>
      <name val="Arial"/>
      <family val="2"/>
    </font>
    <font>
      <sz val="11"/>
      <color theme="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4"/>
      <color rgb="FFFF000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4"/>
      <color indexed="9"/>
      <name val="Arial"/>
      <family val="2"/>
    </font>
    <font>
      <b/>
      <sz val="12"/>
      <color indexed="9"/>
      <name val="Arial"/>
      <family val="2"/>
    </font>
    <font>
      <b/>
      <sz val="16"/>
      <color indexed="9"/>
      <name val="Arial"/>
      <family val="2"/>
    </font>
    <font>
      <sz val="9"/>
      <color theme="9" tint="-0.499984740745262"/>
      <name val="Arial Black"/>
      <family val="2"/>
    </font>
    <font>
      <sz val="8.5"/>
      <color theme="9" tint="-0.499984740745262"/>
      <name val="Arial Black"/>
      <family val="2"/>
    </font>
    <font>
      <b/>
      <sz val="10"/>
      <color rgb="FFC00000"/>
      <name val="Arial"/>
      <family val="2"/>
    </font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0"/>
      <color theme="9" tint="-0.499984740745262"/>
      <name val="Arial Black"/>
      <family val="2"/>
    </font>
  </fonts>
  <fills count="2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0066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indexed="22"/>
      </left>
      <right style="thin">
        <color indexed="22"/>
      </right>
      <top style="thin">
        <color theme="0" tint="-0.249977111117893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28" fillId="22" borderId="0" applyNumberFormat="0" applyBorder="0" applyAlignment="0" applyProtection="0"/>
  </cellStyleXfs>
  <cellXfs count="161">
    <xf numFmtId="0" fontId="0" fillId="0" borderId="0" xfId="0"/>
    <xf numFmtId="49" fontId="2" fillId="4" borderId="0" xfId="1" applyNumberFormat="1" applyFont="1" applyFill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2" fillId="0" borderId="0" xfId="1" applyNumberFormat="1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49" fontId="7" fillId="4" borderId="0" xfId="1" applyNumberFormat="1" applyFont="1" applyFill="1" applyAlignment="1">
      <alignment horizontal="center" vertical="center" wrapText="1"/>
    </xf>
    <xf numFmtId="49" fontId="7" fillId="0" borderId="0" xfId="1" applyNumberFormat="1" applyFont="1" applyAlignment="1">
      <alignment horizontal="center" vertical="center" wrapText="1"/>
    </xf>
    <xf numFmtId="49" fontId="4" fillId="0" borderId="0" xfId="1" applyNumberFormat="1" applyFont="1" applyAlignment="1">
      <alignment horizontal="left"/>
    </xf>
    <xf numFmtId="0" fontId="8" fillId="0" borderId="0" xfId="0" applyFont="1"/>
    <xf numFmtId="0" fontId="10" fillId="5" borderId="0" xfId="0" applyFont="1" applyFill="1"/>
    <xf numFmtId="0" fontId="0" fillId="0" borderId="0" xfId="0" applyProtection="1">
      <protection locked="0"/>
    </xf>
    <xf numFmtId="2" fontId="0" fillId="0" borderId="0" xfId="0" applyNumberFormat="1" applyProtection="1">
      <protection locked="0"/>
    </xf>
    <xf numFmtId="4" fontId="13" fillId="7" borderId="8" xfId="0" applyNumberFormat="1" applyFont="1" applyFill="1" applyBorder="1" applyAlignment="1">
      <alignment wrapText="1"/>
    </xf>
    <xf numFmtId="4" fontId="15" fillId="8" borderId="11" xfId="0" applyNumberFormat="1" applyFont="1" applyFill="1" applyBorder="1" applyAlignment="1">
      <alignment wrapText="1"/>
    </xf>
    <xf numFmtId="0" fontId="13" fillId="0" borderId="0" xfId="0" applyFont="1"/>
    <xf numFmtId="0" fontId="13" fillId="0" borderId="0" xfId="0" applyFont="1" applyAlignment="1">
      <alignment horizontal="center"/>
    </xf>
    <xf numFmtId="4" fontId="13" fillId="10" borderId="0" xfId="0" applyNumberFormat="1" applyFont="1" applyFill="1"/>
    <xf numFmtId="10" fontId="13" fillId="6" borderId="0" xfId="0" applyNumberFormat="1" applyFont="1" applyFill="1"/>
    <xf numFmtId="4" fontId="13" fillId="6" borderId="0" xfId="0" applyNumberFormat="1" applyFont="1" applyFill="1" applyAlignment="1">
      <alignment horizontal="center"/>
    </xf>
    <xf numFmtId="0" fontId="13" fillId="11" borderId="0" xfId="0" applyFont="1" applyFill="1"/>
    <xf numFmtId="0" fontId="13" fillId="11" borderId="0" xfId="0" applyFont="1" applyFill="1" applyAlignment="1">
      <alignment horizontal="center"/>
    </xf>
    <xf numFmtId="10" fontId="13" fillId="12" borderId="0" xfId="0" applyNumberFormat="1" applyFont="1" applyFill="1"/>
    <xf numFmtId="4" fontId="13" fillId="12" borderId="0" xfId="0" applyNumberFormat="1" applyFont="1" applyFill="1" applyAlignment="1">
      <alignment horizontal="center"/>
    </xf>
    <xf numFmtId="0" fontId="19" fillId="13" borderId="0" xfId="0" applyFont="1" applyFill="1"/>
    <xf numFmtId="4" fontId="13" fillId="6" borderId="0" xfId="0" applyNumberFormat="1" applyFont="1" applyFill="1"/>
    <xf numFmtId="4" fontId="13" fillId="12" borderId="0" xfId="0" applyNumberFormat="1" applyFont="1" applyFill="1"/>
    <xf numFmtId="4" fontId="13" fillId="0" borderId="0" xfId="0" applyNumberFormat="1" applyFont="1" applyAlignment="1" applyProtection="1">
      <alignment horizontal="center"/>
      <protection locked="0"/>
    </xf>
    <xf numFmtId="10" fontId="13" fillId="0" borderId="0" xfId="0" applyNumberFormat="1" applyFont="1"/>
    <xf numFmtId="10" fontId="19" fillId="13" borderId="0" xfId="0" applyNumberFormat="1" applyFont="1" applyFill="1"/>
    <xf numFmtId="10" fontId="13" fillId="6" borderId="0" xfId="0" applyNumberFormat="1" applyFont="1" applyFill="1" applyAlignment="1">
      <alignment horizontal="center"/>
    </xf>
    <xf numFmtId="10" fontId="13" fillId="12" borderId="0" xfId="0" applyNumberFormat="1" applyFont="1" applyFill="1" applyAlignment="1">
      <alignment horizontal="center"/>
    </xf>
    <xf numFmtId="0" fontId="19" fillId="13" borderId="0" xfId="0" applyFont="1" applyFill="1" applyAlignment="1">
      <alignment horizontal="center" vertical="center" wrapText="1"/>
    </xf>
    <xf numFmtId="10" fontId="13" fillId="14" borderId="0" xfId="0" applyNumberFormat="1" applyFont="1" applyFill="1"/>
    <xf numFmtId="4" fontId="13" fillId="14" borderId="0" xfId="0" applyNumberFormat="1" applyFont="1" applyFill="1" applyAlignment="1">
      <alignment horizontal="center"/>
    </xf>
    <xf numFmtId="0" fontId="13" fillId="14" borderId="0" xfId="0" applyFont="1" applyFill="1"/>
    <xf numFmtId="4" fontId="13" fillId="14" borderId="0" xfId="0" applyNumberFormat="1" applyFont="1" applyFill="1"/>
    <xf numFmtId="4" fontId="13" fillId="0" borderId="18" xfId="0" applyNumberFormat="1" applyFont="1" applyBorder="1" applyAlignment="1" applyProtection="1">
      <alignment horizontal="center"/>
      <protection locked="0"/>
    </xf>
    <xf numFmtId="10" fontId="13" fillId="14" borderId="0" xfId="0" applyNumberFormat="1" applyFont="1" applyFill="1" applyAlignment="1">
      <alignment horizontal="center"/>
    </xf>
    <xf numFmtId="4" fontId="20" fillId="15" borderId="0" xfId="0" applyNumberFormat="1" applyFont="1" applyFill="1"/>
    <xf numFmtId="4" fontId="12" fillId="0" borderId="0" xfId="0" applyNumberFormat="1" applyFont="1"/>
    <xf numFmtId="0" fontId="12" fillId="2" borderId="18" xfId="0" applyFont="1" applyFill="1" applyBorder="1" applyProtection="1">
      <protection locked="0"/>
    </xf>
    <xf numFmtId="10" fontId="20" fillId="15" borderId="0" xfId="0" applyNumberFormat="1" applyFont="1" applyFill="1"/>
    <xf numFmtId="10" fontId="12" fillId="2" borderId="0" xfId="0" applyNumberFormat="1" applyFont="1" applyFill="1"/>
    <xf numFmtId="0" fontId="21" fillId="15" borderId="0" xfId="0" applyFont="1" applyFill="1" applyAlignment="1">
      <alignment horizontal="center" vertical="center" wrapText="1"/>
    </xf>
    <xf numFmtId="4" fontId="12" fillId="2" borderId="0" xfId="0" applyNumberFormat="1" applyFont="1" applyFill="1" applyAlignment="1">
      <alignment horizontal="center"/>
    </xf>
    <xf numFmtId="3" fontId="11" fillId="0" borderId="0" xfId="0" applyNumberFormat="1" applyFont="1"/>
    <xf numFmtId="0" fontId="17" fillId="17" borderId="0" xfId="0" applyFont="1" applyFill="1" applyAlignment="1">
      <alignment horizontal="center" vertical="center" wrapText="1"/>
    </xf>
    <xf numFmtId="3" fontId="11" fillId="18" borderId="0" xfId="0" applyNumberFormat="1" applyFont="1" applyFill="1"/>
    <xf numFmtId="3" fontId="23" fillId="16" borderId="0" xfId="0" applyNumberFormat="1" applyFont="1" applyFill="1" applyProtection="1">
      <protection locked="0"/>
    </xf>
    <xf numFmtId="0" fontId="11" fillId="18" borderId="0" xfId="0" applyFont="1" applyFill="1" applyAlignment="1">
      <alignment horizontal="center"/>
    </xf>
    <xf numFmtId="0" fontId="11" fillId="12" borderId="0" xfId="0" applyFont="1" applyFill="1" applyAlignment="1">
      <alignment horizontal="center"/>
    </xf>
    <xf numFmtId="0" fontId="17" fillId="18" borderId="0" xfId="0" applyFont="1" applyFill="1" applyAlignment="1">
      <alignment horizontal="center" vertical="center" wrapText="1"/>
    </xf>
    <xf numFmtId="0" fontId="0" fillId="6" borderId="0" xfId="0" applyFill="1" applyAlignment="1">
      <alignment horizontal="center" wrapText="1"/>
    </xf>
    <xf numFmtId="0" fontId="10" fillId="21" borderId="19" xfId="0" applyFont="1" applyFill="1" applyBorder="1" applyAlignment="1">
      <alignment horizontal="center" vertical="center"/>
    </xf>
    <xf numFmtId="49" fontId="28" fillId="22" borderId="0" xfId="2" applyNumberFormat="1" applyBorder="1" applyProtection="1"/>
    <xf numFmtId="49" fontId="6" fillId="0" borderId="20" xfId="0" applyNumberFormat="1" applyFont="1" applyBorder="1" applyProtection="1">
      <protection locked="0"/>
    </xf>
    <xf numFmtId="164" fontId="6" fillId="0" borderId="20" xfId="0" applyNumberFormat="1" applyFont="1" applyBorder="1" applyProtection="1">
      <protection locked="0"/>
    </xf>
    <xf numFmtId="49" fontId="6" fillId="0" borderId="21" xfId="0" applyNumberFormat="1" applyFont="1" applyBorder="1" applyProtection="1">
      <protection locked="0"/>
    </xf>
    <xf numFmtId="164" fontId="6" fillId="0" borderId="21" xfId="0" applyNumberFormat="1" applyFont="1" applyBorder="1" applyProtection="1">
      <protection locked="0"/>
    </xf>
    <xf numFmtId="49" fontId="28" fillId="22" borderId="19" xfId="2" applyNumberFormat="1" applyBorder="1" applyProtection="1"/>
    <xf numFmtId="49" fontId="28" fillId="22" borderId="24" xfId="2" applyNumberFormat="1" applyBorder="1" applyProtection="1"/>
    <xf numFmtId="49" fontId="29" fillId="0" borderId="23" xfId="0" applyNumberFormat="1" applyFont="1" applyBorder="1" applyAlignment="1" applyProtection="1">
      <alignment horizontal="left"/>
      <protection locked="0"/>
    </xf>
    <xf numFmtId="164" fontId="29" fillId="0" borderId="23" xfId="0" applyNumberFormat="1" applyFont="1" applyBorder="1" applyAlignment="1" applyProtection="1">
      <alignment horizontal="left"/>
      <protection locked="0"/>
    </xf>
    <xf numFmtId="49" fontId="29" fillId="0" borderId="22" xfId="0" applyNumberFormat="1" applyFont="1" applyBorder="1" applyAlignment="1" applyProtection="1">
      <alignment horizontal="left"/>
      <protection locked="0"/>
    </xf>
    <xf numFmtId="164" fontId="29" fillId="0" borderId="22" xfId="0" applyNumberFormat="1" applyFont="1" applyBorder="1" applyAlignment="1" applyProtection="1">
      <alignment horizontal="left"/>
      <protection locked="0"/>
    </xf>
    <xf numFmtId="49" fontId="29" fillId="0" borderId="26" xfId="0" applyNumberFormat="1" applyFont="1" applyBorder="1" applyAlignment="1" applyProtection="1">
      <alignment horizontal="left"/>
      <protection locked="0"/>
    </xf>
    <xf numFmtId="164" fontId="29" fillId="0" borderId="26" xfId="0" applyNumberFormat="1" applyFont="1" applyBorder="1" applyAlignment="1" applyProtection="1">
      <alignment horizontal="left"/>
      <protection locked="0"/>
    </xf>
    <xf numFmtId="49" fontId="29" fillId="0" borderId="26" xfId="0" applyNumberFormat="1" applyFont="1" applyBorder="1" applyAlignment="1" applyProtection="1">
      <alignment horizontal="left" vertical="center"/>
      <protection locked="0"/>
    </xf>
    <xf numFmtId="49" fontId="29" fillId="0" borderId="27" xfId="0" applyNumberFormat="1" applyFont="1" applyBorder="1" applyAlignment="1" applyProtection="1">
      <alignment horizontal="center" vertical="center"/>
      <protection locked="0"/>
    </xf>
    <xf numFmtId="49" fontId="29" fillId="0" borderId="27" xfId="0" applyNumberFormat="1" applyFont="1" applyBorder="1" applyAlignment="1" applyProtection="1">
      <alignment horizontal="left" vertical="center" wrapText="1"/>
      <protection locked="0"/>
    </xf>
    <xf numFmtId="165" fontId="29" fillId="0" borderId="27" xfId="0" applyNumberFormat="1" applyFont="1" applyBorder="1" applyAlignment="1" applyProtection="1">
      <alignment horizontal="center" vertical="center"/>
      <protection locked="0"/>
    </xf>
    <xf numFmtId="166" fontId="29" fillId="0" borderId="26" xfId="0" applyNumberFormat="1" applyFont="1" applyBorder="1" applyAlignment="1" applyProtection="1">
      <alignment horizontal="right"/>
      <protection locked="0"/>
    </xf>
    <xf numFmtId="166" fontId="29" fillId="0" borderId="23" xfId="0" applyNumberFormat="1" applyFont="1" applyBorder="1" applyAlignment="1" applyProtection="1">
      <alignment horizontal="right"/>
      <protection locked="0"/>
    </xf>
    <xf numFmtId="166" fontId="29" fillId="0" borderId="22" xfId="0" applyNumberFormat="1" applyFont="1" applyBorder="1" applyAlignment="1" applyProtection="1">
      <alignment horizontal="right"/>
      <protection locked="0"/>
    </xf>
    <xf numFmtId="166" fontId="6" fillId="0" borderId="21" xfId="0" applyNumberFormat="1" applyFont="1" applyBorder="1" applyAlignment="1" applyProtection="1">
      <alignment horizontal="right"/>
      <protection locked="0"/>
    </xf>
    <xf numFmtId="166" fontId="6" fillId="0" borderId="20" xfId="0" applyNumberFormat="1" applyFont="1" applyBorder="1" applyAlignment="1" applyProtection="1">
      <alignment horizontal="right"/>
      <protection locked="0"/>
    </xf>
    <xf numFmtId="0" fontId="12" fillId="0" borderId="25" xfId="0" applyFont="1" applyBorder="1"/>
    <xf numFmtId="0" fontId="11" fillId="6" borderId="25" xfId="0" applyFont="1" applyFill="1" applyBorder="1" applyAlignment="1" applyProtection="1">
      <alignment horizontal="center"/>
      <protection locked="0"/>
    </xf>
    <xf numFmtId="0" fontId="11" fillId="0" borderId="25" xfId="0" applyFont="1" applyBorder="1"/>
    <xf numFmtId="4" fontId="11" fillId="6" borderId="25" xfId="0" applyNumberFormat="1" applyFont="1" applyFill="1" applyBorder="1" applyAlignment="1">
      <alignment horizontal="center"/>
    </xf>
    <xf numFmtId="0" fontId="11" fillId="6" borderId="25" xfId="0" applyFont="1" applyFill="1" applyBorder="1" applyAlignment="1">
      <alignment horizontal="center"/>
    </xf>
    <xf numFmtId="2" fontId="12" fillId="0" borderId="25" xfId="0" applyNumberFormat="1" applyFont="1" applyBorder="1" applyAlignment="1">
      <alignment horizontal="center"/>
    </xf>
    <xf numFmtId="2" fontId="11" fillId="0" borderId="25" xfId="0" applyNumberFormat="1" applyFont="1" applyBorder="1" applyAlignment="1">
      <alignment horizontal="center"/>
    </xf>
    <xf numFmtId="4" fontId="12" fillId="0" borderId="25" xfId="0" applyNumberFormat="1" applyFont="1" applyBorder="1" applyAlignment="1">
      <alignment horizontal="center"/>
    </xf>
    <xf numFmtId="4" fontId="11" fillId="0" borderId="25" xfId="0" applyNumberFormat="1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3" fillId="12" borderId="0" xfId="0" applyFont="1" applyFill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0" fontId="13" fillId="14" borderId="0" xfId="0" applyFont="1" applyFill="1" applyAlignment="1">
      <alignment horizontal="center" vertical="center" wrapText="1"/>
    </xf>
    <xf numFmtId="49" fontId="29" fillId="0" borderId="26" xfId="0" applyNumberFormat="1" applyFont="1" applyBorder="1" applyAlignment="1" applyProtection="1">
      <alignment horizontal="right"/>
      <protection locked="0"/>
    </xf>
    <xf numFmtId="49" fontId="29" fillId="0" borderId="23" xfId="0" applyNumberFormat="1" applyFont="1" applyBorder="1" applyAlignment="1" applyProtection="1">
      <alignment horizontal="right"/>
      <protection locked="0"/>
    </xf>
    <xf numFmtId="49" fontId="29" fillId="0" borderId="22" xfId="0" applyNumberFormat="1" applyFont="1" applyBorder="1" applyAlignment="1" applyProtection="1">
      <alignment horizontal="right"/>
      <protection locked="0"/>
    </xf>
    <xf numFmtId="49" fontId="6" fillId="0" borderId="21" xfId="0" applyNumberFormat="1" applyFont="1" applyBorder="1" applyAlignment="1" applyProtection="1">
      <alignment horizontal="right"/>
      <protection locked="0"/>
    </xf>
    <xf numFmtId="49" fontId="6" fillId="0" borderId="20" xfId="0" applyNumberFormat="1" applyFont="1" applyBorder="1" applyAlignment="1" applyProtection="1">
      <alignment horizontal="right"/>
      <protection locked="0"/>
    </xf>
    <xf numFmtId="0" fontId="12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2" fontId="12" fillId="0" borderId="25" xfId="0" applyNumberFormat="1" applyFont="1" applyBorder="1" applyAlignment="1">
      <alignment horizontal="center"/>
    </xf>
    <xf numFmtId="2" fontId="11" fillId="0" borderId="25" xfId="0" applyNumberFormat="1" applyFont="1" applyBorder="1" applyAlignment="1">
      <alignment horizontal="center"/>
    </xf>
    <xf numFmtId="4" fontId="12" fillId="0" borderId="25" xfId="0" applyNumberFormat="1" applyFont="1" applyBorder="1" applyAlignment="1">
      <alignment horizontal="center"/>
    </xf>
    <xf numFmtId="4" fontId="11" fillId="0" borderId="25" xfId="0" applyNumberFormat="1" applyFont="1" applyBorder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13" fillId="1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2" fillId="5" borderId="25" xfId="0" applyFont="1" applyFill="1" applyBorder="1" applyAlignment="1">
      <alignment horizontal="center"/>
    </xf>
    <xf numFmtId="0" fontId="11" fillId="5" borderId="25" xfId="0" applyFont="1" applyFill="1" applyBorder="1" applyAlignment="1">
      <alignment horizontal="center"/>
    </xf>
    <xf numFmtId="0" fontId="13" fillId="6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8" fillId="9" borderId="17" xfId="0" applyFont="1" applyFill="1" applyBorder="1" applyAlignment="1">
      <alignment horizontal="center" vertical="center" wrapText="1"/>
    </xf>
    <xf numFmtId="0" fontId="17" fillId="9" borderId="16" xfId="0" applyFont="1" applyFill="1" applyBorder="1" applyAlignment="1">
      <alignment vertical="center" wrapText="1"/>
    </xf>
    <xf numFmtId="0" fontId="17" fillId="9" borderId="15" xfId="0" applyFont="1" applyFill="1" applyBorder="1" applyAlignment="1">
      <alignment vertical="center" wrapText="1"/>
    </xf>
    <xf numFmtId="0" fontId="12" fillId="5" borderId="14" xfId="0" applyFont="1" applyFill="1" applyBorder="1" applyAlignment="1">
      <alignment horizontal="center" vertical="center"/>
    </xf>
    <xf numFmtId="0" fontId="11" fillId="5" borderId="14" xfId="0" applyFont="1" applyFill="1" applyBorder="1" applyAlignment="1">
      <alignment horizontal="center" vertical="center"/>
    </xf>
    <xf numFmtId="2" fontId="12" fillId="2" borderId="25" xfId="0" applyNumberFormat="1" applyFont="1" applyFill="1" applyBorder="1" applyAlignment="1">
      <alignment horizontal="center"/>
    </xf>
    <xf numFmtId="2" fontId="11" fillId="2" borderId="25" xfId="0" applyNumberFormat="1" applyFont="1" applyFill="1" applyBorder="1" applyAlignment="1">
      <alignment horizontal="center"/>
    </xf>
    <xf numFmtId="0" fontId="12" fillId="2" borderId="25" xfId="0" applyFont="1" applyFill="1" applyBorder="1" applyAlignment="1">
      <alignment horizontal="center"/>
    </xf>
    <xf numFmtId="0" fontId="11" fillId="2" borderId="25" xfId="0" applyFont="1" applyFill="1" applyBorder="1" applyAlignment="1">
      <alignment horizontal="center"/>
    </xf>
    <xf numFmtId="0" fontId="14" fillId="7" borderId="10" xfId="0" applyFont="1" applyFill="1" applyBorder="1" applyAlignment="1">
      <alignment horizontal="center" wrapText="1"/>
    </xf>
    <xf numFmtId="0" fontId="14" fillId="7" borderId="9" xfId="0" applyFont="1" applyFill="1" applyBorder="1" applyAlignment="1">
      <alignment wrapText="1"/>
    </xf>
    <xf numFmtId="0" fontId="16" fillId="8" borderId="13" xfId="0" applyFont="1" applyFill="1" applyBorder="1" applyAlignment="1">
      <alignment horizontal="center" wrapText="1"/>
    </xf>
    <xf numFmtId="0" fontId="16" fillId="0" borderId="12" xfId="0" applyFont="1" applyBorder="1" applyAlignment="1">
      <alignment wrapText="1"/>
    </xf>
    <xf numFmtId="0" fontId="13" fillId="14" borderId="0" xfId="0" applyFont="1" applyFill="1" applyAlignment="1">
      <alignment horizontal="center" vertical="center" wrapText="1"/>
    </xf>
    <xf numFmtId="0" fontId="0" fillId="14" borderId="0" xfId="0" applyFill="1" applyAlignment="1">
      <alignment horizontal="center" vertical="center" wrapText="1"/>
    </xf>
    <xf numFmtId="0" fontId="18" fillId="9" borderId="25" xfId="0" applyFont="1" applyFill="1" applyBorder="1" applyAlignment="1">
      <alignment horizontal="center" vertical="center" wrapText="1"/>
    </xf>
    <xf numFmtId="0" fontId="17" fillId="9" borderId="25" xfId="0" applyFont="1" applyFill="1" applyBorder="1" applyAlignment="1">
      <alignment vertical="center" wrapText="1"/>
    </xf>
    <xf numFmtId="0" fontId="12" fillId="5" borderId="25" xfId="0" applyFont="1" applyFill="1" applyBorder="1" applyAlignment="1">
      <alignment horizontal="center" vertical="center"/>
    </xf>
    <xf numFmtId="0" fontId="11" fillId="5" borderId="25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3" fontId="22" fillId="16" borderId="0" xfId="0" applyNumberFormat="1" applyFont="1" applyFill="1" applyAlignment="1">
      <alignment horizontal="center" vertical="center" wrapText="1"/>
    </xf>
    <xf numFmtId="0" fontId="22" fillId="16" borderId="0" xfId="0" applyFont="1" applyFill="1" applyAlignment="1">
      <alignment horizontal="center" vertical="center" wrapText="1"/>
    </xf>
    <xf numFmtId="0" fontId="24" fillId="20" borderId="0" xfId="0" applyFont="1" applyFill="1" applyAlignment="1">
      <alignment horizontal="center" vertical="center" wrapText="1"/>
    </xf>
    <xf numFmtId="0" fontId="22" fillId="19" borderId="0" xfId="0" applyFont="1" applyFill="1" applyAlignment="1">
      <alignment horizontal="center" vertical="center" wrapText="1"/>
    </xf>
    <xf numFmtId="49" fontId="9" fillId="2" borderId="25" xfId="0" applyNumberFormat="1" applyFont="1" applyFill="1" applyBorder="1" applyAlignment="1" applyProtection="1">
      <alignment horizontal="center" vertical="center"/>
    </xf>
    <xf numFmtId="49" fontId="30" fillId="2" borderId="24" xfId="0" applyNumberFormat="1" applyFont="1" applyFill="1" applyBorder="1" applyAlignment="1" applyProtection="1">
      <alignment horizontal="center" vertical="center"/>
    </xf>
    <xf numFmtId="49" fontId="25" fillId="2" borderId="0" xfId="0" applyNumberFormat="1" applyFont="1" applyFill="1" applyAlignment="1" applyProtection="1">
      <alignment horizontal="left" vertical="center"/>
    </xf>
    <xf numFmtId="49" fontId="5" fillId="2" borderId="0" xfId="0" applyNumberFormat="1" applyFont="1" applyFill="1" applyProtection="1"/>
    <xf numFmtId="49" fontId="5" fillId="2" borderId="3" xfId="0" applyNumberFormat="1" applyFont="1" applyFill="1" applyBorder="1" applyProtection="1"/>
    <xf numFmtId="164" fontId="5" fillId="2" borderId="4" xfId="0" applyNumberFormat="1" applyFont="1" applyFill="1" applyBorder="1" applyProtection="1"/>
    <xf numFmtId="0" fontId="5" fillId="0" borderId="0" xfId="0" applyFont="1" applyProtection="1"/>
    <xf numFmtId="49" fontId="9" fillId="2" borderId="0" xfId="0" applyNumberFormat="1" applyFont="1" applyFill="1" applyAlignment="1" applyProtection="1">
      <alignment horizontal="center" vertical="center"/>
    </xf>
    <xf numFmtId="49" fontId="30" fillId="2" borderId="25" xfId="0" applyNumberFormat="1" applyFont="1" applyFill="1" applyBorder="1" applyAlignment="1" applyProtection="1">
      <alignment horizontal="center" vertical="center"/>
    </xf>
    <xf numFmtId="164" fontId="5" fillId="2" borderId="2" xfId="0" applyNumberFormat="1" applyFont="1" applyFill="1" applyBorder="1" applyProtection="1"/>
    <xf numFmtId="49" fontId="26" fillId="2" borderId="0" xfId="0" applyNumberFormat="1" applyFont="1" applyFill="1" applyAlignment="1" applyProtection="1">
      <alignment horizontal="center" vertical="center"/>
    </xf>
    <xf numFmtId="166" fontId="25" fillId="2" borderId="0" xfId="0" applyNumberFormat="1" applyFont="1" applyFill="1" applyAlignment="1" applyProtection="1">
      <alignment horizontal="right" vertical="center"/>
    </xf>
    <xf numFmtId="49" fontId="26" fillId="2" borderId="0" xfId="0" applyNumberFormat="1" applyFont="1" applyFill="1" applyAlignment="1" applyProtection="1">
      <alignment horizontal="left" vertical="center"/>
    </xf>
    <xf numFmtId="49" fontId="25" fillId="2" borderId="0" xfId="0" applyNumberFormat="1" applyFont="1" applyFill="1" applyAlignment="1" applyProtection="1">
      <alignment horizontal="right" vertical="center"/>
    </xf>
    <xf numFmtId="49" fontId="27" fillId="2" borderId="0" xfId="0" applyNumberFormat="1" applyFont="1" applyFill="1" applyAlignment="1" applyProtection="1">
      <alignment vertical="center"/>
    </xf>
    <xf numFmtId="166" fontId="5" fillId="2" borderId="0" xfId="0" applyNumberFormat="1" applyFont="1" applyFill="1" applyAlignment="1" applyProtection="1">
      <alignment horizontal="right"/>
    </xf>
    <xf numFmtId="49" fontId="5" fillId="2" borderId="0" xfId="0" applyNumberFormat="1" applyFont="1" applyFill="1" applyAlignment="1" applyProtection="1">
      <alignment horizontal="right"/>
    </xf>
    <xf numFmtId="49" fontId="9" fillId="2" borderId="25" xfId="1" applyNumberFormat="1" applyFont="1" applyFill="1" applyBorder="1" applyAlignment="1" applyProtection="1">
      <alignment horizontal="center" vertical="center" wrapText="1"/>
    </xf>
    <xf numFmtId="166" fontId="9" fillId="2" borderId="25" xfId="1" applyNumberFormat="1" applyFont="1" applyFill="1" applyBorder="1" applyAlignment="1" applyProtection="1">
      <alignment horizontal="center" vertical="center" wrapText="1"/>
    </xf>
    <xf numFmtId="164" fontId="9" fillId="2" borderId="25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Protection="1"/>
    <xf numFmtId="49" fontId="29" fillId="0" borderId="26" xfId="0" applyNumberFormat="1" applyFont="1" applyFill="1" applyBorder="1" applyAlignment="1" applyProtection="1">
      <alignment horizontal="left"/>
      <protection locked="0"/>
    </xf>
    <xf numFmtId="3" fontId="29" fillId="0" borderId="26" xfId="0" applyNumberFormat="1" applyFont="1" applyBorder="1" applyAlignment="1" applyProtection="1">
      <alignment horizontal="right"/>
      <protection locked="0"/>
    </xf>
  </cellXfs>
  <cellStyles count="3">
    <cellStyle name="60% - Accent6" xfId="2" builtinId="52"/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391515</xdr:colOff>
      <xdr:row>42</xdr:row>
      <xdr:rowOff>96380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F17BC8E-B5B3-4B46-98E7-797E985654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097115" cy="809738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42</xdr:row>
      <xdr:rowOff>57150</xdr:rowOff>
    </xdr:from>
    <xdr:to>
      <xdr:col>12</xdr:col>
      <xdr:colOff>29600</xdr:colOff>
      <xdr:row>85</xdr:row>
      <xdr:rowOff>48767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B69BACB-9FDA-4DAC-95F7-F47D47E57E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058150"/>
          <a:ext cx="7344800" cy="818311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84</xdr:row>
      <xdr:rowOff>171450</xdr:rowOff>
    </xdr:from>
    <xdr:to>
      <xdr:col>11</xdr:col>
      <xdr:colOff>229568</xdr:colOff>
      <xdr:row>126</xdr:row>
      <xdr:rowOff>153514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CCD29A90-DB3A-451A-9D1B-5584577EA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173450"/>
          <a:ext cx="6935168" cy="798306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124</xdr:row>
      <xdr:rowOff>123825</xdr:rowOff>
    </xdr:from>
    <xdr:to>
      <xdr:col>11</xdr:col>
      <xdr:colOff>258147</xdr:colOff>
      <xdr:row>167</xdr:row>
      <xdr:rowOff>86863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8B1CE470-1842-4AF1-8BDE-4EBE9BD9F1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745825"/>
          <a:ext cx="6963747" cy="815453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167</xdr:row>
      <xdr:rowOff>47625</xdr:rowOff>
    </xdr:from>
    <xdr:to>
      <xdr:col>11</xdr:col>
      <xdr:colOff>58143</xdr:colOff>
      <xdr:row>186</xdr:row>
      <xdr:rowOff>105288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3D3642B4-41E5-46DE-A425-4B77424A2D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1861125"/>
          <a:ext cx="6763743" cy="36771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368419</xdr:colOff>
      <xdr:row>0</xdr:row>
      <xdr:rowOff>134788</xdr:rowOff>
    </xdr:from>
    <xdr:to>
      <xdr:col>2</xdr:col>
      <xdr:colOff>736840</xdr:colOff>
      <xdr:row>3</xdr:row>
      <xdr:rowOff>233632</xdr:rowOff>
    </xdr:to>
    <xdr:sp macro="" textlink="">
      <xdr:nvSpPr>
        <xdr:cNvPr id="2" name="Arrow: Dow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 rot="10800000">
          <a:off x="3091131" y="134788"/>
          <a:ext cx="368421" cy="934528"/>
        </a:xfrm>
        <a:prstGeom prst="downArrow">
          <a:avLst/>
        </a:prstGeom>
        <a:solidFill>
          <a:srgbClr val="C00000"/>
        </a:solidFill>
        <a:ln>
          <a:solidFill>
            <a:schemeClr val="tx1"/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onj-my.sharepoint.com/Users/cloftus/Desktop/TONNAGE%20REPOR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nnage Report"/>
      <sheetName val="Sheet1"/>
      <sheetName val="Material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/>
  <dimension ref="A1"/>
  <sheetViews>
    <sheetView showGridLines="0" zoomScaleNormal="100" workbookViewId="0">
      <selection activeCell="O169" sqref="O169"/>
    </sheetView>
  </sheetViews>
  <sheetFormatPr defaultColWidth="9.140625" defaultRowHeight="15" x14ac:dyDescent="0.25"/>
  <sheetData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theme="9" tint="-0.249977111117893"/>
    <pageSetUpPr fitToPage="1"/>
  </sheetPr>
  <dimension ref="A1:M74"/>
  <sheetViews>
    <sheetView showGridLines="0" tabSelected="1" zoomScale="90" zoomScaleNormal="90" workbookViewId="0">
      <pane ySplit="6" topLeftCell="A7" activePane="bottomLeft" state="frozen"/>
      <selection activeCell="F11" sqref="F11"/>
      <selection pane="bottomLeft" activeCell="C7" sqref="C7"/>
    </sheetView>
  </sheetViews>
  <sheetFormatPr defaultColWidth="9.140625" defaultRowHeight="15" x14ac:dyDescent="0.2"/>
  <cols>
    <col min="1" max="1" width="19.42578125" style="57" bestFit="1" customWidth="1"/>
    <col min="2" max="2" width="21.42578125" style="57" customWidth="1"/>
    <col min="3" max="3" width="16.85546875" style="57" customWidth="1"/>
    <col min="4" max="4" width="26.28515625" style="57" customWidth="1"/>
    <col min="5" max="5" width="25.28515625" style="77" bestFit="1" customWidth="1"/>
    <col min="6" max="6" width="18.7109375" style="96" bestFit="1" customWidth="1"/>
    <col min="7" max="7" width="19.85546875" style="57" bestFit="1" customWidth="1"/>
    <col min="8" max="8" width="19.42578125" style="57" bestFit="1" customWidth="1"/>
    <col min="9" max="9" width="29.5703125" style="57" bestFit="1" customWidth="1"/>
    <col min="10" max="10" width="21.140625" style="57" bestFit="1" customWidth="1"/>
    <col min="11" max="11" width="26.5703125" style="57" bestFit="1" customWidth="1"/>
    <col min="12" max="12" width="23" style="57" bestFit="1" customWidth="1"/>
    <col min="13" max="13" width="29.28515625" style="58" bestFit="1" customWidth="1"/>
    <col min="14" max="16384" width="9.140625" style="5"/>
  </cols>
  <sheetData>
    <row r="1" spans="1:13" s="144" customFormat="1" ht="21.75" customHeight="1" x14ac:dyDescent="0.25">
      <c r="A1" s="138" t="s">
        <v>0</v>
      </c>
      <c r="B1" s="70">
        <v>2025</v>
      </c>
      <c r="C1" s="62"/>
      <c r="D1" s="139" t="s">
        <v>1</v>
      </c>
      <c r="E1" s="71" t="s">
        <v>296</v>
      </c>
      <c r="F1" s="140" t="s">
        <v>2</v>
      </c>
      <c r="G1" s="141"/>
      <c r="H1" s="142"/>
      <c r="I1" s="141"/>
      <c r="J1" s="140"/>
      <c r="K1" s="141"/>
      <c r="L1" s="142"/>
      <c r="M1" s="143"/>
    </row>
    <row r="2" spans="1:13" s="144" customFormat="1" ht="21.75" customHeight="1" x14ac:dyDescent="0.25">
      <c r="A2" s="145"/>
      <c r="B2" s="61"/>
      <c r="C2" s="56"/>
      <c r="D2" s="146" t="s">
        <v>3</v>
      </c>
      <c r="E2" s="71" t="s">
        <v>297</v>
      </c>
      <c r="F2" s="140" t="s">
        <v>4</v>
      </c>
      <c r="G2" s="141"/>
      <c r="H2" s="141"/>
      <c r="I2" s="141"/>
      <c r="J2" s="141"/>
      <c r="K2" s="141"/>
      <c r="L2" s="141"/>
      <c r="M2" s="147"/>
    </row>
    <row r="3" spans="1:13" s="144" customFormat="1" ht="21.75" customHeight="1" x14ac:dyDescent="0.2">
      <c r="A3" s="138" t="s">
        <v>5</v>
      </c>
      <c r="B3" s="70">
        <v>2025</v>
      </c>
      <c r="C3" s="141"/>
      <c r="D3" s="148"/>
      <c r="E3" s="149"/>
      <c r="F3" s="140" t="s">
        <v>6</v>
      </c>
      <c r="G3" s="141"/>
      <c r="H3" s="141"/>
      <c r="I3" s="141"/>
      <c r="J3" s="141"/>
      <c r="K3" s="141"/>
      <c r="L3" s="141"/>
      <c r="M3" s="147"/>
    </row>
    <row r="4" spans="1:13" s="144" customFormat="1" ht="21.75" customHeight="1" x14ac:dyDescent="0.2">
      <c r="A4" s="138" t="s">
        <v>7</v>
      </c>
      <c r="B4" s="72">
        <v>0</v>
      </c>
      <c r="C4" s="141"/>
      <c r="D4" s="150"/>
      <c r="E4" s="149"/>
      <c r="F4" s="151"/>
      <c r="G4" s="141"/>
      <c r="H4" s="141"/>
      <c r="I4" s="141"/>
      <c r="J4" s="141"/>
      <c r="K4" s="141"/>
      <c r="L4" s="141"/>
      <c r="M4" s="147"/>
    </row>
    <row r="5" spans="1:13" s="144" customFormat="1" ht="26.25" customHeight="1" x14ac:dyDescent="0.2">
      <c r="A5" s="152" t="s">
        <v>8</v>
      </c>
      <c r="B5" s="141"/>
      <c r="C5" s="141"/>
      <c r="D5" s="141"/>
      <c r="E5" s="153"/>
      <c r="F5" s="154"/>
      <c r="G5" s="141"/>
      <c r="H5" s="141"/>
      <c r="I5" s="141"/>
      <c r="J5" s="141"/>
      <c r="K5" s="141"/>
      <c r="L5" s="141"/>
      <c r="M5" s="147"/>
    </row>
    <row r="6" spans="1:13" s="158" customFormat="1" ht="27" customHeight="1" x14ac:dyDescent="0.2">
      <c r="A6" s="138" t="s">
        <v>9</v>
      </c>
      <c r="B6" s="155" t="s">
        <v>10</v>
      </c>
      <c r="C6" s="155" t="s">
        <v>11</v>
      </c>
      <c r="D6" s="155" t="s">
        <v>12</v>
      </c>
      <c r="E6" s="156" t="s">
        <v>13</v>
      </c>
      <c r="F6" s="155" t="s">
        <v>298</v>
      </c>
      <c r="G6" s="155" t="s">
        <v>14</v>
      </c>
      <c r="H6" s="155" t="s">
        <v>15</v>
      </c>
      <c r="I6" s="155" t="s">
        <v>16</v>
      </c>
      <c r="J6" s="155" t="s">
        <v>17</v>
      </c>
      <c r="K6" s="155" t="s">
        <v>18</v>
      </c>
      <c r="L6" s="155" t="s">
        <v>19</v>
      </c>
      <c r="M6" s="157" t="s">
        <v>20</v>
      </c>
    </row>
    <row r="7" spans="1:13" x14ac:dyDescent="0.2">
      <c r="A7" s="159"/>
      <c r="B7" s="159"/>
      <c r="C7" s="159"/>
      <c r="D7" s="159"/>
      <c r="E7" s="160"/>
      <c r="F7" s="92"/>
      <c r="G7" s="159"/>
      <c r="H7" s="67"/>
      <c r="I7" s="67"/>
      <c r="J7" s="67"/>
      <c r="K7" s="67"/>
      <c r="L7" s="67"/>
      <c r="M7" s="68"/>
    </row>
    <row r="8" spans="1:13" x14ac:dyDescent="0.2">
      <c r="A8" s="67"/>
      <c r="B8" s="67"/>
      <c r="C8" s="67"/>
      <c r="D8" s="67"/>
      <c r="E8" s="73"/>
      <c r="F8" s="92"/>
      <c r="G8" s="69"/>
      <c r="H8" s="67"/>
      <c r="I8" s="67"/>
      <c r="J8" s="67"/>
      <c r="K8" s="67"/>
      <c r="L8" s="67"/>
      <c r="M8" s="68"/>
    </row>
    <row r="9" spans="1:13" x14ac:dyDescent="0.2">
      <c r="A9" s="67"/>
      <c r="B9" s="67"/>
      <c r="C9" s="67"/>
      <c r="D9" s="67"/>
      <c r="E9" s="73"/>
      <c r="F9" s="92"/>
      <c r="G9" s="67"/>
      <c r="H9" s="67"/>
      <c r="I9" s="67"/>
      <c r="J9" s="67"/>
      <c r="K9" s="67"/>
      <c r="L9" s="67"/>
      <c r="M9" s="68"/>
    </row>
    <row r="10" spans="1:13" x14ac:dyDescent="0.2">
      <c r="A10" s="67"/>
      <c r="B10" s="67"/>
      <c r="C10" s="67"/>
      <c r="D10" s="67"/>
      <c r="E10" s="73"/>
      <c r="F10" s="92"/>
      <c r="G10" s="69"/>
      <c r="H10" s="67"/>
      <c r="I10" s="67"/>
      <c r="J10" s="67"/>
      <c r="K10" s="67"/>
      <c r="L10" s="67"/>
      <c r="M10" s="68"/>
    </row>
    <row r="11" spans="1:13" x14ac:dyDescent="0.2">
      <c r="A11" s="67"/>
      <c r="B11" s="67"/>
      <c r="C11" s="67"/>
      <c r="D11" s="67"/>
      <c r="E11" s="73"/>
      <c r="F11" s="92"/>
      <c r="G11" s="69"/>
      <c r="H11" s="67"/>
      <c r="I11" s="67"/>
      <c r="J11" s="67"/>
      <c r="K11" s="67"/>
      <c r="L11" s="67"/>
      <c r="M11" s="68"/>
    </row>
    <row r="12" spans="1:13" x14ac:dyDescent="0.2">
      <c r="A12" s="67"/>
      <c r="B12" s="67"/>
      <c r="C12" s="67"/>
      <c r="D12" s="67"/>
      <c r="E12" s="73"/>
      <c r="F12" s="92"/>
      <c r="G12" s="67"/>
      <c r="H12" s="67"/>
      <c r="I12" s="67"/>
      <c r="J12" s="67"/>
      <c r="K12" s="67"/>
      <c r="L12" s="67"/>
      <c r="M12" s="68"/>
    </row>
    <row r="13" spans="1:13" x14ac:dyDescent="0.2">
      <c r="A13" s="67"/>
      <c r="B13" s="67"/>
      <c r="C13" s="67"/>
      <c r="D13" s="67"/>
      <c r="E13" s="73"/>
      <c r="F13" s="92"/>
      <c r="G13" s="69"/>
      <c r="H13" s="67"/>
      <c r="I13" s="67"/>
      <c r="J13" s="67"/>
      <c r="K13" s="67"/>
      <c r="L13" s="67"/>
      <c r="M13" s="68"/>
    </row>
    <row r="14" spans="1:13" x14ac:dyDescent="0.2">
      <c r="A14" s="67"/>
      <c r="B14" s="67"/>
      <c r="C14" s="67"/>
      <c r="D14" s="67"/>
      <c r="E14" s="73"/>
      <c r="F14" s="92"/>
      <c r="G14" s="67"/>
      <c r="H14" s="67"/>
      <c r="I14" s="67"/>
      <c r="J14" s="67"/>
      <c r="K14" s="67"/>
      <c r="L14" s="67"/>
      <c r="M14" s="68"/>
    </row>
    <row r="15" spans="1:13" x14ac:dyDescent="0.2">
      <c r="A15" s="67"/>
      <c r="B15" s="67"/>
      <c r="C15" s="67"/>
      <c r="D15" s="67"/>
      <c r="E15" s="73"/>
      <c r="F15" s="92"/>
      <c r="G15" s="69"/>
      <c r="H15" s="67"/>
      <c r="I15" s="67"/>
      <c r="J15" s="67"/>
      <c r="K15" s="67"/>
      <c r="L15" s="67"/>
      <c r="M15" s="68"/>
    </row>
    <row r="16" spans="1:13" x14ac:dyDescent="0.2">
      <c r="A16" s="67"/>
      <c r="B16" s="67"/>
      <c r="C16" s="67"/>
      <c r="D16" s="67"/>
      <c r="E16" s="73"/>
      <c r="F16" s="92"/>
      <c r="G16" s="67"/>
      <c r="H16" s="67"/>
      <c r="I16" s="67"/>
      <c r="J16" s="67"/>
      <c r="K16" s="67"/>
      <c r="L16" s="67"/>
      <c r="M16" s="68"/>
    </row>
    <row r="17" spans="1:13" x14ac:dyDescent="0.2">
      <c r="A17" s="67"/>
      <c r="B17" s="67"/>
      <c r="C17" s="67"/>
      <c r="D17" s="67"/>
      <c r="E17" s="73"/>
      <c r="F17" s="92"/>
      <c r="G17" s="67"/>
      <c r="H17" s="67"/>
      <c r="I17" s="67"/>
      <c r="J17" s="67"/>
      <c r="K17" s="67"/>
      <c r="L17" s="67"/>
      <c r="M17" s="68"/>
    </row>
    <row r="18" spans="1:13" x14ac:dyDescent="0.2">
      <c r="A18" s="67"/>
      <c r="B18" s="67"/>
      <c r="C18" s="67"/>
      <c r="D18" s="67"/>
      <c r="E18" s="73"/>
      <c r="F18" s="92"/>
      <c r="G18" s="67"/>
      <c r="H18" s="67"/>
      <c r="I18" s="67"/>
      <c r="J18" s="67"/>
      <c r="K18" s="67"/>
      <c r="L18" s="67"/>
      <c r="M18" s="68"/>
    </row>
    <row r="19" spans="1:13" x14ac:dyDescent="0.2">
      <c r="A19" s="67"/>
      <c r="B19" s="67"/>
      <c r="C19" s="67"/>
      <c r="D19" s="67"/>
      <c r="E19" s="73"/>
      <c r="F19" s="92"/>
      <c r="G19" s="67"/>
      <c r="H19" s="67"/>
      <c r="I19" s="67"/>
      <c r="J19" s="67"/>
      <c r="K19" s="67"/>
      <c r="L19" s="67"/>
      <c r="M19" s="68"/>
    </row>
    <row r="20" spans="1:13" x14ac:dyDescent="0.2">
      <c r="A20" s="67"/>
      <c r="B20" s="67"/>
      <c r="C20" s="67"/>
      <c r="D20" s="67"/>
      <c r="E20" s="73"/>
      <c r="F20" s="92"/>
      <c r="G20" s="67"/>
      <c r="H20" s="67"/>
      <c r="I20" s="67"/>
      <c r="J20" s="67"/>
      <c r="K20" s="67"/>
      <c r="L20" s="67"/>
      <c r="M20" s="68"/>
    </row>
    <row r="21" spans="1:13" x14ac:dyDescent="0.2">
      <c r="A21" s="67"/>
      <c r="B21" s="67"/>
      <c r="C21" s="67"/>
      <c r="D21" s="67"/>
      <c r="E21" s="73"/>
      <c r="F21" s="92"/>
      <c r="G21" s="67"/>
      <c r="H21" s="67"/>
      <c r="I21" s="67"/>
      <c r="J21" s="67"/>
      <c r="K21" s="67"/>
      <c r="L21" s="67"/>
      <c r="M21" s="68"/>
    </row>
    <row r="22" spans="1:13" x14ac:dyDescent="0.2">
      <c r="A22" s="67"/>
      <c r="B22" s="67"/>
      <c r="C22" s="67"/>
      <c r="D22" s="67"/>
      <c r="E22" s="73"/>
      <c r="F22" s="92"/>
      <c r="G22" s="67"/>
      <c r="H22" s="67"/>
      <c r="I22" s="67"/>
      <c r="J22" s="67"/>
      <c r="K22" s="67"/>
      <c r="L22" s="67"/>
      <c r="M22" s="68"/>
    </row>
    <row r="23" spans="1:13" x14ac:dyDescent="0.2">
      <c r="A23" s="67"/>
      <c r="B23" s="67"/>
      <c r="C23" s="67"/>
      <c r="D23" s="67"/>
      <c r="E23" s="73"/>
      <c r="F23" s="92"/>
      <c r="G23" s="67"/>
      <c r="H23" s="67"/>
      <c r="I23" s="67"/>
      <c r="J23" s="67"/>
      <c r="K23" s="67"/>
      <c r="L23" s="67"/>
      <c r="M23" s="68"/>
    </row>
    <row r="24" spans="1:13" x14ac:dyDescent="0.2">
      <c r="A24" s="67"/>
      <c r="B24" s="67"/>
      <c r="C24" s="67"/>
      <c r="D24" s="67"/>
      <c r="E24" s="73"/>
      <c r="F24" s="92"/>
      <c r="G24" s="67"/>
      <c r="H24" s="67"/>
      <c r="I24" s="67"/>
      <c r="J24" s="67"/>
      <c r="K24" s="67"/>
      <c r="L24" s="67"/>
      <c r="M24" s="68"/>
    </row>
    <row r="25" spans="1:13" x14ac:dyDescent="0.2">
      <c r="A25" s="67"/>
      <c r="B25" s="67"/>
      <c r="C25" s="67"/>
      <c r="D25" s="67"/>
      <c r="E25" s="73"/>
      <c r="F25" s="92"/>
      <c r="G25" s="67"/>
      <c r="H25" s="67"/>
      <c r="I25" s="67"/>
      <c r="J25" s="67"/>
      <c r="K25" s="67"/>
      <c r="L25" s="67"/>
      <c r="M25" s="68"/>
    </row>
    <row r="26" spans="1:13" x14ac:dyDescent="0.2">
      <c r="A26" s="67"/>
      <c r="B26" s="67"/>
      <c r="C26" s="67"/>
      <c r="D26" s="67"/>
      <c r="E26" s="73"/>
      <c r="F26" s="92"/>
      <c r="G26" s="67"/>
      <c r="H26" s="67"/>
      <c r="I26" s="67"/>
      <c r="J26" s="67"/>
      <c r="K26" s="67"/>
      <c r="L26" s="67"/>
      <c r="M26" s="68"/>
    </row>
    <row r="27" spans="1:13" x14ac:dyDescent="0.2">
      <c r="A27" s="67"/>
      <c r="B27" s="67"/>
      <c r="C27" s="67"/>
      <c r="D27" s="67"/>
      <c r="E27" s="73"/>
      <c r="F27" s="92"/>
      <c r="G27" s="67"/>
      <c r="H27" s="67"/>
      <c r="I27" s="67"/>
      <c r="J27" s="67"/>
      <c r="K27" s="67"/>
      <c r="L27" s="67"/>
      <c r="M27" s="68"/>
    </row>
    <row r="28" spans="1:13" x14ac:dyDescent="0.2">
      <c r="A28" s="67"/>
      <c r="B28" s="67"/>
      <c r="C28" s="67"/>
      <c r="D28" s="67"/>
      <c r="E28" s="73"/>
      <c r="F28" s="92"/>
      <c r="G28" s="67"/>
      <c r="H28" s="67"/>
      <c r="I28" s="67"/>
      <c r="J28" s="67"/>
      <c r="K28" s="67"/>
      <c r="L28" s="67"/>
      <c r="M28" s="68"/>
    </row>
    <row r="29" spans="1:13" x14ac:dyDescent="0.2">
      <c r="A29" s="67"/>
      <c r="B29" s="67"/>
      <c r="C29" s="67"/>
      <c r="D29" s="67"/>
      <c r="E29" s="73"/>
      <c r="F29" s="92"/>
      <c r="G29" s="67"/>
      <c r="H29" s="67"/>
      <c r="I29" s="67"/>
      <c r="J29" s="67"/>
      <c r="K29" s="67"/>
      <c r="L29" s="67"/>
      <c r="M29" s="68"/>
    </row>
    <row r="30" spans="1:13" x14ac:dyDescent="0.2">
      <c r="A30" s="67"/>
      <c r="B30" s="67"/>
      <c r="C30" s="67"/>
      <c r="D30" s="67"/>
      <c r="E30" s="73"/>
      <c r="F30" s="92"/>
      <c r="G30" s="67"/>
      <c r="H30" s="67"/>
      <c r="I30" s="67"/>
      <c r="J30" s="67"/>
      <c r="K30" s="67"/>
      <c r="L30" s="67"/>
      <c r="M30" s="68"/>
    </row>
    <row r="31" spans="1:13" x14ac:dyDescent="0.2">
      <c r="A31" s="67"/>
      <c r="B31" s="67"/>
      <c r="C31" s="67"/>
      <c r="D31" s="67"/>
      <c r="E31" s="73"/>
      <c r="F31" s="92"/>
      <c r="G31" s="67"/>
      <c r="H31" s="67"/>
      <c r="I31" s="67"/>
      <c r="J31" s="67"/>
      <c r="K31" s="67"/>
      <c r="L31" s="67"/>
      <c r="M31" s="68"/>
    </row>
    <row r="32" spans="1:13" x14ac:dyDescent="0.2">
      <c r="A32" s="67"/>
      <c r="B32" s="67"/>
      <c r="C32" s="67"/>
      <c r="D32" s="67"/>
      <c r="E32" s="73"/>
      <c r="F32" s="92"/>
      <c r="G32" s="67"/>
      <c r="H32" s="67"/>
      <c r="I32" s="67"/>
      <c r="J32" s="67"/>
      <c r="K32" s="67"/>
      <c r="L32" s="67"/>
      <c r="M32" s="68"/>
    </row>
    <row r="33" spans="1:13" x14ac:dyDescent="0.2">
      <c r="A33" s="67"/>
      <c r="B33" s="67"/>
      <c r="C33" s="67"/>
      <c r="D33" s="67"/>
      <c r="E33" s="73"/>
      <c r="F33" s="92"/>
      <c r="G33" s="67"/>
      <c r="H33" s="67"/>
      <c r="I33" s="67"/>
      <c r="J33" s="67"/>
      <c r="K33" s="67"/>
      <c r="L33" s="67"/>
      <c r="M33" s="68"/>
    </row>
    <row r="34" spans="1:13" x14ac:dyDescent="0.2">
      <c r="A34" s="67"/>
      <c r="B34" s="67"/>
      <c r="C34" s="67"/>
      <c r="D34" s="67"/>
      <c r="E34" s="73"/>
      <c r="F34" s="92"/>
      <c r="G34" s="67"/>
      <c r="H34" s="67"/>
      <c r="I34" s="67"/>
      <c r="J34" s="67"/>
      <c r="K34" s="67"/>
      <c r="L34" s="67"/>
      <c r="M34" s="68"/>
    </row>
    <row r="35" spans="1:13" x14ac:dyDescent="0.2">
      <c r="A35" s="67"/>
      <c r="B35" s="67"/>
      <c r="C35" s="67"/>
      <c r="D35" s="67"/>
      <c r="E35" s="73"/>
      <c r="F35" s="92"/>
      <c r="G35" s="67"/>
      <c r="H35" s="67"/>
      <c r="I35" s="67"/>
      <c r="J35" s="67"/>
      <c r="K35" s="67"/>
      <c r="L35" s="67"/>
      <c r="M35" s="68"/>
    </row>
    <row r="36" spans="1:13" x14ac:dyDescent="0.2">
      <c r="A36" s="67"/>
      <c r="B36" s="67"/>
      <c r="C36" s="67"/>
      <c r="D36" s="67"/>
      <c r="E36" s="73"/>
      <c r="F36" s="92"/>
      <c r="G36" s="67"/>
      <c r="H36" s="67"/>
      <c r="I36" s="67"/>
      <c r="J36" s="67"/>
      <c r="K36" s="67"/>
      <c r="L36" s="67"/>
      <c r="M36" s="68"/>
    </row>
    <row r="37" spans="1:13" x14ac:dyDescent="0.2">
      <c r="A37" s="67"/>
      <c r="B37" s="67"/>
      <c r="C37" s="67"/>
      <c r="D37" s="67"/>
      <c r="E37" s="73"/>
      <c r="F37" s="92"/>
      <c r="G37" s="67"/>
      <c r="H37" s="67"/>
      <c r="I37" s="67"/>
      <c r="J37" s="67"/>
      <c r="K37" s="67"/>
      <c r="L37" s="67"/>
      <c r="M37" s="68"/>
    </row>
    <row r="38" spans="1:13" x14ac:dyDescent="0.2">
      <c r="A38" s="67"/>
      <c r="B38" s="67"/>
      <c r="C38" s="67"/>
      <c r="D38" s="67"/>
      <c r="E38" s="73"/>
      <c r="F38" s="92"/>
      <c r="G38" s="67"/>
      <c r="H38" s="67"/>
      <c r="I38" s="67"/>
      <c r="J38" s="67"/>
      <c r="K38" s="67"/>
      <c r="L38" s="67"/>
      <c r="M38" s="68"/>
    </row>
    <row r="39" spans="1:13" x14ac:dyDescent="0.2">
      <c r="A39" s="67"/>
      <c r="B39" s="67"/>
      <c r="C39" s="67"/>
      <c r="D39" s="67"/>
      <c r="E39" s="73"/>
      <c r="F39" s="92"/>
      <c r="G39" s="67"/>
      <c r="H39" s="67"/>
      <c r="I39" s="67"/>
      <c r="J39" s="67"/>
      <c r="K39" s="67"/>
      <c r="L39" s="67"/>
      <c r="M39" s="68"/>
    </row>
    <row r="40" spans="1:13" x14ac:dyDescent="0.2">
      <c r="A40" s="67"/>
      <c r="B40" s="67"/>
      <c r="C40" s="67"/>
      <c r="D40" s="67"/>
      <c r="E40" s="73"/>
      <c r="F40" s="92"/>
      <c r="G40" s="67"/>
      <c r="H40" s="67"/>
      <c r="I40" s="67"/>
      <c r="J40" s="67"/>
      <c r="K40" s="67"/>
      <c r="L40" s="67"/>
      <c r="M40" s="68"/>
    </row>
    <row r="41" spans="1:13" x14ac:dyDescent="0.2">
      <c r="A41" s="67"/>
      <c r="B41" s="67"/>
      <c r="C41" s="67"/>
      <c r="D41" s="67"/>
      <c r="E41" s="73"/>
      <c r="F41" s="92"/>
      <c r="G41" s="67"/>
      <c r="H41" s="67"/>
      <c r="I41" s="67"/>
      <c r="J41" s="67"/>
      <c r="K41" s="67"/>
      <c r="L41" s="67"/>
      <c r="M41" s="68"/>
    </row>
    <row r="42" spans="1:13" x14ac:dyDescent="0.2">
      <c r="A42" s="67"/>
      <c r="B42" s="67"/>
      <c r="C42" s="67"/>
      <c r="D42" s="67"/>
      <c r="E42" s="73"/>
      <c r="F42" s="92"/>
      <c r="G42" s="67"/>
      <c r="H42" s="67"/>
      <c r="I42" s="67"/>
      <c r="J42" s="67"/>
      <c r="K42" s="67"/>
      <c r="L42" s="67"/>
      <c r="M42" s="68"/>
    </row>
    <row r="43" spans="1:13" x14ac:dyDescent="0.2">
      <c r="A43" s="67"/>
      <c r="B43" s="67"/>
      <c r="C43" s="67"/>
      <c r="D43" s="67"/>
      <c r="E43" s="73"/>
      <c r="F43" s="92"/>
      <c r="G43" s="67"/>
      <c r="H43" s="67"/>
      <c r="I43" s="67"/>
      <c r="J43" s="67"/>
      <c r="K43" s="67"/>
      <c r="L43" s="67"/>
      <c r="M43" s="68"/>
    </row>
    <row r="44" spans="1:13" x14ac:dyDescent="0.2">
      <c r="A44" s="67"/>
      <c r="B44" s="67"/>
      <c r="C44" s="67"/>
      <c r="D44" s="67"/>
      <c r="E44" s="73"/>
      <c r="F44" s="92"/>
      <c r="G44" s="67"/>
      <c r="H44" s="67"/>
      <c r="I44" s="67"/>
      <c r="J44" s="67"/>
      <c r="K44" s="67"/>
      <c r="L44" s="67"/>
      <c r="M44" s="68"/>
    </row>
    <row r="45" spans="1:13" x14ac:dyDescent="0.2">
      <c r="A45" s="67"/>
      <c r="B45" s="67"/>
      <c r="C45" s="67"/>
      <c r="D45" s="67"/>
      <c r="E45" s="73"/>
      <c r="F45" s="92"/>
      <c r="G45" s="67"/>
      <c r="H45" s="67"/>
      <c r="I45" s="67"/>
      <c r="J45" s="67"/>
      <c r="K45" s="67"/>
      <c r="L45" s="67"/>
      <c r="M45" s="68"/>
    </row>
    <row r="46" spans="1:13" x14ac:dyDescent="0.2">
      <c r="A46" s="67"/>
      <c r="B46" s="67"/>
      <c r="C46" s="67"/>
      <c r="D46" s="67"/>
      <c r="E46" s="73"/>
      <c r="F46" s="92"/>
      <c r="G46" s="67"/>
      <c r="H46" s="67"/>
      <c r="I46" s="67"/>
      <c r="J46" s="67"/>
      <c r="K46" s="67"/>
      <c r="L46" s="67"/>
      <c r="M46" s="68"/>
    </row>
    <row r="47" spans="1:13" x14ac:dyDescent="0.2">
      <c r="A47" s="67"/>
      <c r="B47" s="67"/>
      <c r="C47" s="67"/>
      <c r="D47" s="67"/>
      <c r="E47" s="73"/>
      <c r="F47" s="92"/>
      <c r="G47" s="67"/>
      <c r="H47" s="67"/>
      <c r="I47" s="67"/>
      <c r="J47" s="67"/>
      <c r="K47" s="67"/>
      <c r="L47" s="67"/>
      <c r="M47" s="68"/>
    </row>
    <row r="48" spans="1:13" x14ac:dyDescent="0.2">
      <c r="A48" s="67"/>
      <c r="B48" s="67"/>
      <c r="C48" s="67"/>
      <c r="D48" s="67"/>
      <c r="E48" s="73"/>
      <c r="F48" s="92"/>
      <c r="G48" s="67"/>
      <c r="H48" s="67"/>
      <c r="I48" s="67"/>
      <c r="J48" s="67"/>
      <c r="K48" s="67"/>
      <c r="L48" s="67"/>
      <c r="M48" s="68"/>
    </row>
    <row r="49" spans="1:13" x14ac:dyDescent="0.2">
      <c r="A49" s="67"/>
      <c r="B49" s="67"/>
      <c r="C49" s="67"/>
      <c r="D49" s="67"/>
      <c r="E49" s="73"/>
      <c r="F49" s="92"/>
      <c r="G49" s="67"/>
      <c r="H49" s="67"/>
      <c r="I49" s="67"/>
      <c r="J49" s="67"/>
      <c r="K49" s="67"/>
      <c r="L49" s="67"/>
      <c r="M49" s="68"/>
    </row>
    <row r="50" spans="1:13" x14ac:dyDescent="0.2">
      <c r="A50" s="67"/>
      <c r="B50" s="67"/>
      <c r="C50" s="67"/>
      <c r="D50" s="67"/>
      <c r="E50" s="73"/>
      <c r="F50" s="92"/>
      <c r="G50" s="67"/>
      <c r="H50" s="67"/>
      <c r="I50" s="67"/>
      <c r="J50" s="67"/>
      <c r="K50" s="67"/>
      <c r="L50" s="67"/>
      <c r="M50" s="68"/>
    </row>
    <row r="51" spans="1:13" x14ac:dyDescent="0.2">
      <c r="A51" s="63"/>
      <c r="B51" s="63"/>
      <c r="C51" s="63"/>
      <c r="D51" s="63"/>
      <c r="E51" s="74"/>
      <c r="F51" s="93"/>
      <c r="G51" s="63"/>
      <c r="H51" s="63"/>
      <c r="I51" s="63"/>
      <c r="J51" s="63"/>
      <c r="K51" s="63"/>
      <c r="L51" s="63"/>
      <c r="M51" s="64"/>
    </row>
    <row r="52" spans="1:13" x14ac:dyDescent="0.2">
      <c r="A52" s="63"/>
      <c r="B52" s="63"/>
      <c r="C52" s="63"/>
      <c r="D52" s="63"/>
      <c r="E52" s="74"/>
      <c r="F52" s="93"/>
      <c r="G52" s="63"/>
      <c r="H52" s="63"/>
      <c r="I52" s="63"/>
      <c r="J52" s="63"/>
      <c r="K52" s="63"/>
      <c r="L52" s="63"/>
      <c r="M52" s="64"/>
    </row>
    <row r="53" spans="1:13" x14ac:dyDescent="0.2">
      <c r="A53" s="63"/>
      <c r="B53" s="63"/>
      <c r="C53" s="63"/>
      <c r="D53" s="63"/>
      <c r="E53" s="74"/>
      <c r="F53" s="93"/>
      <c r="G53" s="63"/>
      <c r="H53" s="63"/>
      <c r="I53" s="63"/>
      <c r="J53" s="63"/>
      <c r="K53" s="63"/>
      <c r="L53" s="63"/>
      <c r="M53" s="64"/>
    </row>
    <row r="54" spans="1:13" x14ac:dyDescent="0.2">
      <c r="A54" s="63"/>
      <c r="B54" s="63"/>
      <c r="C54" s="63"/>
      <c r="D54" s="63"/>
      <c r="E54" s="74"/>
      <c r="F54" s="93"/>
      <c r="G54" s="63"/>
      <c r="H54" s="63"/>
      <c r="I54" s="63"/>
      <c r="J54" s="63"/>
      <c r="K54" s="63"/>
      <c r="L54" s="63"/>
      <c r="M54" s="64"/>
    </row>
    <row r="55" spans="1:13" x14ac:dyDescent="0.2">
      <c r="A55" s="63"/>
      <c r="B55" s="63"/>
      <c r="C55" s="63"/>
      <c r="D55" s="63"/>
      <c r="E55" s="74"/>
      <c r="F55" s="93"/>
      <c r="G55" s="63"/>
      <c r="H55" s="63"/>
      <c r="I55" s="63"/>
      <c r="J55" s="63"/>
      <c r="K55" s="63"/>
      <c r="L55" s="63"/>
      <c r="M55" s="64"/>
    </row>
    <row r="56" spans="1:13" x14ac:dyDescent="0.2">
      <c r="A56" s="63"/>
      <c r="B56" s="63"/>
      <c r="C56" s="63"/>
      <c r="D56" s="63"/>
      <c r="E56" s="74"/>
      <c r="F56" s="93"/>
      <c r="G56" s="63"/>
      <c r="H56" s="63"/>
      <c r="I56" s="63"/>
      <c r="J56" s="63"/>
      <c r="K56" s="63"/>
      <c r="L56" s="63"/>
      <c r="M56" s="64"/>
    </row>
    <row r="57" spans="1:13" x14ac:dyDescent="0.2">
      <c r="A57" s="63"/>
      <c r="B57" s="63"/>
      <c r="C57" s="63"/>
      <c r="D57" s="63"/>
      <c r="E57" s="74"/>
      <c r="F57" s="93"/>
      <c r="G57" s="63"/>
      <c r="H57" s="63"/>
      <c r="I57" s="63"/>
      <c r="J57" s="63"/>
      <c r="K57" s="63"/>
      <c r="L57" s="63"/>
      <c r="M57" s="64"/>
    </row>
    <row r="58" spans="1:13" x14ac:dyDescent="0.2">
      <c r="A58" s="63"/>
      <c r="B58" s="63"/>
      <c r="C58" s="63"/>
      <c r="D58" s="63"/>
      <c r="E58" s="74"/>
      <c r="F58" s="93"/>
      <c r="G58" s="63"/>
      <c r="H58" s="63"/>
      <c r="I58" s="63"/>
      <c r="J58" s="63"/>
      <c r="K58" s="63"/>
      <c r="L58" s="63"/>
      <c r="M58" s="64"/>
    </row>
    <row r="59" spans="1:13" x14ac:dyDescent="0.2">
      <c r="A59" s="63"/>
      <c r="B59" s="63"/>
      <c r="C59" s="63"/>
      <c r="D59" s="63"/>
      <c r="E59" s="74"/>
      <c r="F59" s="93"/>
      <c r="G59" s="63"/>
      <c r="H59" s="63"/>
      <c r="I59" s="63"/>
      <c r="J59" s="63"/>
      <c r="K59" s="63"/>
      <c r="L59" s="63"/>
      <c r="M59" s="64"/>
    </row>
    <row r="60" spans="1:13" x14ac:dyDescent="0.2">
      <c r="A60" s="63"/>
      <c r="B60" s="63"/>
      <c r="C60" s="63"/>
      <c r="D60" s="63"/>
      <c r="E60" s="74"/>
      <c r="F60" s="93"/>
      <c r="G60" s="63"/>
      <c r="H60" s="63"/>
      <c r="I60" s="63"/>
      <c r="J60" s="63"/>
      <c r="K60" s="63"/>
      <c r="L60" s="63"/>
      <c r="M60" s="64"/>
    </row>
    <row r="61" spans="1:13" x14ac:dyDescent="0.2">
      <c r="A61" s="63"/>
      <c r="B61" s="63"/>
      <c r="C61" s="63"/>
      <c r="D61" s="63"/>
      <c r="E61" s="74"/>
      <c r="F61" s="93"/>
      <c r="G61" s="63"/>
      <c r="H61" s="63"/>
      <c r="I61" s="63"/>
      <c r="J61" s="63"/>
      <c r="K61" s="63"/>
      <c r="L61" s="63"/>
      <c r="M61" s="64"/>
    </row>
    <row r="62" spans="1:13" x14ac:dyDescent="0.2">
      <c r="A62" s="63"/>
      <c r="B62" s="63"/>
      <c r="C62" s="63"/>
      <c r="D62" s="63"/>
      <c r="E62" s="74"/>
      <c r="F62" s="93"/>
      <c r="G62" s="63"/>
      <c r="H62" s="63"/>
      <c r="I62" s="63"/>
      <c r="J62" s="63"/>
      <c r="K62" s="63"/>
      <c r="L62" s="63"/>
      <c r="M62" s="64"/>
    </row>
    <row r="63" spans="1:13" x14ac:dyDescent="0.2">
      <c r="A63" s="63"/>
      <c r="B63" s="63"/>
      <c r="C63" s="63"/>
      <c r="D63" s="63"/>
      <c r="E63" s="74"/>
      <c r="F63" s="93"/>
      <c r="G63" s="63"/>
      <c r="H63" s="63"/>
      <c r="I63" s="63"/>
      <c r="J63" s="63"/>
      <c r="K63" s="63"/>
      <c r="L63" s="63"/>
      <c r="M63" s="64"/>
    </row>
    <row r="64" spans="1:13" x14ac:dyDescent="0.2">
      <c r="A64" s="63"/>
      <c r="B64" s="63"/>
      <c r="C64" s="63"/>
      <c r="D64" s="63"/>
      <c r="E64" s="74"/>
      <c r="F64" s="93"/>
      <c r="G64" s="63"/>
      <c r="H64" s="63"/>
      <c r="I64" s="63"/>
      <c r="J64" s="63"/>
      <c r="K64" s="63"/>
      <c r="L64" s="63"/>
      <c r="M64" s="64"/>
    </row>
    <row r="65" spans="1:13" x14ac:dyDescent="0.2">
      <c r="A65" s="63"/>
      <c r="B65" s="63"/>
      <c r="C65" s="63"/>
      <c r="D65" s="63"/>
      <c r="E65" s="74"/>
      <c r="F65" s="93"/>
      <c r="G65" s="63"/>
      <c r="H65" s="63"/>
      <c r="I65" s="63"/>
      <c r="J65" s="63"/>
      <c r="K65" s="63"/>
      <c r="L65" s="63"/>
      <c r="M65" s="64"/>
    </row>
    <row r="66" spans="1:13" x14ac:dyDescent="0.2">
      <c r="A66" s="63"/>
      <c r="B66" s="63"/>
      <c r="C66" s="63"/>
      <c r="D66" s="63"/>
      <c r="E66" s="74"/>
      <c r="F66" s="93"/>
      <c r="G66" s="63"/>
      <c r="H66" s="63"/>
      <c r="I66" s="63"/>
      <c r="J66" s="63"/>
      <c r="K66" s="63"/>
      <c r="L66" s="63"/>
      <c r="M66" s="64"/>
    </row>
    <row r="67" spans="1:13" x14ac:dyDescent="0.2">
      <c r="A67" s="63"/>
      <c r="B67" s="63"/>
      <c r="C67" s="63"/>
      <c r="D67" s="63"/>
      <c r="E67" s="74"/>
      <c r="F67" s="93"/>
      <c r="G67" s="63"/>
      <c r="H67" s="63"/>
      <c r="I67" s="63"/>
      <c r="J67" s="63"/>
      <c r="K67" s="63"/>
      <c r="L67" s="63"/>
      <c r="M67" s="64"/>
    </row>
    <row r="68" spans="1:13" x14ac:dyDescent="0.2">
      <c r="A68" s="63"/>
      <c r="B68" s="63"/>
      <c r="C68" s="63"/>
      <c r="D68" s="63"/>
      <c r="E68" s="74"/>
      <c r="F68" s="93"/>
      <c r="G68" s="63"/>
      <c r="H68" s="63"/>
      <c r="I68" s="63"/>
      <c r="J68" s="63"/>
      <c r="K68" s="63"/>
      <c r="L68" s="63"/>
      <c r="M68" s="64"/>
    </row>
    <row r="69" spans="1:13" x14ac:dyDescent="0.2">
      <c r="A69" s="63"/>
      <c r="B69" s="63"/>
      <c r="C69" s="63"/>
      <c r="D69" s="63"/>
      <c r="E69" s="74"/>
      <c r="F69" s="93"/>
      <c r="G69" s="63"/>
      <c r="H69" s="63"/>
      <c r="I69" s="63"/>
      <c r="J69" s="63"/>
      <c r="K69" s="63"/>
      <c r="L69" s="63"/>
      <c r="M69" s="64"/>
    </row>
    <row r="70" spans="1:13" x14ac:dyDescent="0.2">
      <c r="A70" s="63"/>
      <c r="B70" s="63"/>
      <c r="C70" s="63"/>
      <c r="D70" s="63"/>
      <c r="E70" s="74"/>
      <c r="F70" s="93"/>
      <c r="G70" s="63"/>
      <c r="H70" s="63"/>
      <c r="I70" s="63"/>
      <c r="J70" s="63"/>
      <c r="K70" s="63"/>
      <c r="L70" s="63"/>
      <c r="M70" s="64"/>
    </row>
    <row r="71" spans="1:13" x14ac:dyDescent="0.2">
      <c r="A71" s="63"/>
      <c r="B71" s="63"/>
      <c r="C71" s="63"/>
      <c r="D71" s="63"/>
      <c r="E71" s="74"/>
      <c r="F71" s="93"/>
      <c r="G71" s="63"/>
      <c r="H71" s="63"/>
      <c r="I71" s="63"/>
      <c r="J71" s="63"/>
      <c r="K71" s="63"/>
      <c r="L71" s="63"/>
      <c r="M71" s="64"/>
    </row>
    <row r="72" spans="1:13" x14ac:dyDescent="0.2">
      <c r="A72" s="63"/>
      <c r="B72" s="63"/>
      <c r="C72" s="63"/>
      <c r="D72" s="63"/>
      <c r="E72" s="74"/>
      <c r="F72" s="93"/>
      <c r="G72" s="63"/>
      <c r="H72" s="63"/>
      <c r="I72" s="63"/>
      <c r="J72" s="63"/>
      <c r="K72" s="63"/>
      <c r="L72" s="63"/>
      <c r="M72" s="64"/>
    </row>
    <row r="73" spans="1:13" x14ac:dyDescent="0.2">
      <c r="A73" s="65"/>
      <c r="B73" s="65"/>
      <c r="C73" s="65"/>
      <c r="D73" s="65"/>
      <c r="E73" s="75"/>
      <c r="F73" s="94"/>
      <c r="G73" s="65"/>
      <c r="H73" s="65"/>
      <c r="I73" s="65"/>
      <c r="J73" s="65"/>
      <c r="K73" s="65"/>
      <c r="L73" s="65"/>
      <c r="M73" s="66"/>
    </row>
    <row r="74" spans="1:13" x14ac:dyDescent="0.2">
      <c r="A74" s="59"/>
      <c r="B74" s="59"/>
      <c r="C74" s="59"/>
      <c r="D74" s="59"/>
      <c r="E74" s="76"/>
      <c r="F74" s="95"/>
      <c r="G74" s="59"/>
      <c r="H74" s="59"/>
      <c r="I74" s="59"/>
      <c r="J74" s="59"/>
      <c r="K74" s="59"/>
      <c r="L74" s="59"/>
      <c r="M74" s="60"/>
    </row>
  </sheetData>
  <sheetProtection algorithmName="SHA-512" hashValue="+4R+iCb7/MHXnyg9NLuH0D/B2Rui1/eJjWkqq4YnvDJNgvYfvKY5+ndKT4t1oTB/0/IxRKFpsS+s8PWR0jYuqQ==" saltValue="ZwklG9tq11E8nTfPLokECw==" spinCount="100000" sheet="1" objects="1" scenarios="1" selectLockedCells="1"/>
  <dataValidations count="6">
    <dataValidation type="list" showInputMessage="1" showErrorMessage="1" sqref="D8:D1048576" xr:uid="{736DB3CE-9981-45FF-B024-D080578E41C9}">
      <formula1>Materials</formula1>
    </dataValidation>
    <dataValidation type="list" showInputMessage="1" showErrorMessage="1" sqref="C8:C1048576" xr:uid="{F0E28C14-81C1-4040-834B-2E1AB8528AD1}">
      <formula1>SectorList</formula1>
    </dataValidation>
    <dataValidation type="list" showInputMessage="1" showErrorMessage="1" sqref="A8:A1048576" xr:uid="{05A01B6A-E62F-4038-B9CB-E7FE7BE00980}">
      <formula1>Counties</formula1>
    </dataValidation>
    <dataValidation type="list" showInputMessage="1" showErrorMessage="1" sqref="B8:B1048576" xr:uid="{1F1A5A9E-BB01-45CB-8B98-3E4DE5CCA355}">
      <formula1>OFFSET(CountyStart,MATCH(A8,CountyColumn,0)-1,1,COUNTIF(CountyColumn,A8),1)</formula1>
    </dataValidation>
    <dataValidation type="list" allowBlank="1" showInputMessage="1" showErrorMessage="1" sqref="H8:H1048576" xr:uid="{B0844A74-7758-4B5B-A2C6-9188D094720A}">
      <formula1>States</formula1>
    </dataValidation>
    <dataValidation type="list" allowBlank="1" showInputMessage="1" showErrorMessage="1" sqref="B7 K7" xr:uid="{E7787AB1-1C76-4CEE-A859-C6E08E8D1103}">
      <formula1>OFFSET(CountyStart,MATCH(A7,sdf,0)-1,1,COUNTIF(sdf,A7),1)</formula1>
    </dataValidation>
  </dataValidations>
  <pageMargins left="0.25" right="0.25" top="0.75" bottom="0.75" header="0.3" footer="0.3"/>
  <pageSetup scale="68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F1922B79-9904-41C1-BD5C-030FA9681887}">
          <x14:formula1>
            <xm:f>CoMun!L2:L52</xm:f>
          </x14:formula1>
          <xm:sqref>H7</xm:sqref>
        </x14:dataValidation>
        <x14:dataValidation type="list" allowBlank="1" showInputMessage="1" showErrorMessage="1" xr:uid="{AADDA701-52A5-4759-A4B4-1871F54CB992}">
          <x14:formula1>
            <xm:f>CoMun!J2:J11</xm:f>
          </x14:formula1>
          <xm:sqref>B3</xm:sqref>
        </x14:dataValidation>
        <x14:dataValidation type="list" allowBlank="1" showInputMessage="1" showErrorMessage="1" xr:uid="{BF2D40CD-D68A-40E1-87D8-45EBB1A34EF4}">
          <x14:formula1>
            <xm:f>CoMun!J2:J11</xm:f>
          </x14:formula1>
          <xm:sqref>B1</xm:sqref>
        </x14:dataValidation>
        <x14:dataValidation type="list" allowBlank="1" showInputMessage="1" showErrorMessage="1" xr:uid="{C67B95C9-9184-43D7-AF4F-279F2883C6BE}">
          <x14:formula1>
            <xm:f>CoMun!D2:D22</xm:f>
          </x14:formula1>
          <xm:sqref>A7</xm:sqref>
        </x14:dataValidation>
        <x14:dataValidation type="list" allowBlank="1" showInputMessage="1" showErrorMessage="1" xr:uid="{A4AA1D12-C3B9-4A96-945B-9E59C79762D5}">
          <x14:formula1>
            <xm:f>CoMun!H2:H6</xm:f>
          </x14:formula1>
          <xm:sqref>C7</xm:sqref>
        </x14:dataValidation>
        <x14:dataValidation type="list" allowBlank="1" showInputMessage="1" showErrorMessage="1" xr:uid="{7BB2935A-1DBC-4ABE-96A4-0C5A5944D873}">
          <x14:formula1>
            <xm:f>Materials!A2:A35</xm:f>
          </x14:formula1>
          <xm:sqref>D7</xm:sqref>
        </x14:dataValidation>
        <x14:dataValidation type="list" allowBlank="1" showInputMessage="1" showErrorMessage="1" xr:uid="{122F9508-5480-4333-A91A-363DE4CF8CF6}">
          <x14:formula1>
            <xm:f>CoMun!D2:D22</xm:f>
          </x14:formula1>
          <xm:sqref>J7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8" tint="0.39997558519241921"/>
  </sheetPr>
  <dimension ref="A1:L158"/>
  <sheetViews>
    <sheetView zoomScaleNormal="100" workbookViewId="0">
      <selection activeCell="I135" sqref="I135"/>
    </sheetView>
  </sheetViews>
  <sheetFormatPr defaultRowHeight="15" x14ac:dyDescent="0.25"/>
  <cols>
    <col min="1" max="1" width="17.5703125" style="12" customWidth="1"/>
    <col min="2" max="2" width="20.28515625" style="12" customWidth="1"/>
    <col min="3" max="3" width="9.140625" style="13"/>
    <col min="4" max="4" width="20.28515625" style="12" customWidth="1"/>
    <col min="5" max="5" width="7.7109375" style="12" customWidth="1"/>
    <col min="6" max="6" width="9.140625" style="12"/>
  </cols>
  <sheetData>
    <row r="1" spans="1:12" ht="15.75" x14ac:dyDescent="0.25">
      <c r="A1" s="97" t="s">
        <v>21</v>
      </c>
      <c r="B1" s="98"/>
      <c r="C1" s="98"/>
      <c r="D1" s="98"/>
      <c r="E1" s="99"/>
    </row>
    <row r="2" spans="1:12" ht="15.75" x14ac:dyDescent="0.25">
      <c r="A2" s="97" t="s">
        <v>22</v>
      </c>
      <c r="B2" s="99"/>
      <c r="C2" s="78"/>
      <c r="D2" s="97" t="s">
        <v>23</v>
      </c>
      <c r="E2" s="99"/>
    </row>
    <row r="3" spans="1:12" ht="15.75" x14ac:dyDescent="0.25">
      <c r="A3" s="87" t="s">
        <v>24</v>
      </c>
      <c r="B3" s="87" t="s">
        <v>25</v>
      </c>
      <c r="C3" s="87"/>
      <c r="D3" s="87" t="s">
        <v>24</v>
      </c>
      <c r="E3" s="87" t="s">
        <v>25</v>
      </c>
    </row>
    <row r="4" spans="1:12" ht="15.75" x14ac:dyDescent="0.25">
      <c r="A4" s="79"/>
      <c r="B4" s="88">
        <f>SUM(A4/50)</f>
        <v>0</v>
      </c>
      <c r="C4" s="88"/>
      <c r="D4" s="79"/>
      <c r="E4" s="88">
        <f>SUM(D4/4)</f>
        <v>0</v>
      </c>
    </row>
    <row r="5" spans="1:12" ht="15.75" x14ac:dyDescent="0.25">
      <c r="A5" s="88"/>
      <c r="B5" s="88"/>
      <c r="C5" s="88"/>
      <c r="D5" s="88"/>
      <c r="E5" s="88"/>
    </row>
    <row r="6" spans="1:12" ht="15.75" x14ac:dyDescent="0.25">
      <c r="A6" s="100" t="s">
        <v>26</v>
      </c>
      <c r="B6" s="101"/>
      <c r="C6" s="101"/>
      <c r="D6" s="101"/>
      <c r="E6" s="101"/>
    </row>
    <row r="7" spans="1:12" ht="15.75" x14ac:dyDescent="0.25">
      <c r="A7" s="100" t="s">
        <v>22</v>
      </c>
      <c r="B7" s="101"/>
      <c r="C7" s="78"/>
      <c r="D7" s="100" t="s">
        <v>23</v>
      </c>
      <c r="E7" s="101"/>
    </row>
    <row r="8" spans="1:12" ht="15.75" x14ac:dyDescent="0.25">
      <c r="A8" s="87" t="s">
        <v>24</v>
      </c>
      <c r="B8" s="87" t="s">
        <v>25</v>
      </c>
      <c r="C8" s="87"/>
      <c r="D8" s="87" t="s">
        <v>24</v>
      </c>
      <c r="E8" s="87" t="s">
        <v>25</v>
      </c>
      <c r="L8" s="12"/>
    </row>
    <row r="9" spans="1:12" ht="15.75" x14ac:dyDescent="0.25">
      <c r="A9" s="79"/>
      <c r="B9" s="88">
        <f>SUM(A9/5)</f>
        <v>0</v>
      </c>
      <c r="C9" s="88"/>
      <c r="D9" s="79"/>
      <c r="E9" s="88">
        <f>SUM(D9/2.65)</f>
        <v>0</v>
      </c>
    </row>
    <row r="10" spans="1:12" ht="15.75" x14ac:dyDescent="0.25">
      <c r="A10" s="88"/>
      <c r="B10" s="88"/>
      <c r="C10" s="88"/>
      <c r="D10" s="88"/>
      <c r="E10" s="88"/>
    </row>
    <row r="11" spans="1:12" ht="15.75" x14ac:dyDescent="0.25">
      <c r="A11" s="100" t="s">
        <v>27</v>
      </c>
      <c r="B11" s="101"/>
      <c r="C11" s="101"/>
      <c r="D11" s="101"/>
      <c r="E11" s="101"/>
    </row>
    <row r="12" spans="1:12" ht="15.75" x14ac:dyDescent="0.25">
      <c r="A12" s="100" t="s">
        <v>22</v>
      </c>
      <c r="B12" s="101"/>
      <c r="C12" s="78"/>
      <c r="D12" s="100" t="s">
        <v>23</v>
      </c>
      <c r="E12" s="101"/>
    </row>
    <row r="13" spans="1:12" ht="15.75" x14ac:dyDescent="0.25">
      <c r="A13" s="87" t="s">
        <v>24</v>
      </c>
      <c r="B13" s="87" t="s">
        <v>25</v>
      </c>
      <c r="C13" s="87"/>
      <c r="D13" s="87" t="s">
        <v>24</v>
      </c>
      <c r="E13" s="87" t="s">
        <v>25</v>
      </c>
    </row>
    <row r="14" spans="1:12" ht="15.75" x14ac:dyDescent="0.25">
      <c r="A14" s="79"/>
      <c r="B14" s="88">
        <f>SUM(A14/4)</f>
        <v>0</v>
      </c>
      <c r="C14" s="88"/>
      <c r="D14" s="79"/>
      <c r="E14" s="88">
        <f>SUM(D14/2.31)</f>
        <v>0</v>
      </c>
    </row>
    <row r="15" spans="1:12" ht="15.75" x14ac:dyDescent="0.25">
      <c r="A15" s="80"/>
      <c r="B15" s="80"/>
      <c r="C15" s="80"/>
      <c r="D15" s="80"/>
      <c r="E15" s="80"/>
    </row>
    <row r="16" spans="1:12" ht="15.75" x14ac:dyDescent="0.25">
      <c r="A16" s="100" t="s">
        <v>28</v>
      </c>
      <c r="B16" s="101"/>
      <c r="C16" s="101"/>
      <c r="D16" s="101"/>
      <c r="E16" s="101"/>
    </row>
    <row r="17" spans="1:5" ht="15.75" x14ac:dyDescent="0.25">
      <c r="A17" s="100" t="s">
        <v>22</v>
      </c>
      <c r="B17" s="101"/>
      <c r="C17" s="78"/>
      <c r="D17" s="100" t="s">
        <v>23</v>
      </c>
      <c r="E17" s="101"/>
    </row>
    <row r="18" spans="1:5" ht="15.75" x14ac:dyDescent="0.25">
      <c r="A18" s="87" t="s">
        <v>24</v>
      </c>
      <c r="B18" s="87" t="s">
        <v>25</v>
      </c>
      <c r="C18" s="87"/>
      <c r="D18" s="87" t="s">
        <v>24</v>
      </c>
      <c r="E18" s="87" t="s">
        <v>25</v>
      </c>
    </row>
    <row r="19" spans="1:5" ht="15.75" x14ac:dyDescent="0.25">
      <c r="A19" s="79"/>
      <c r="B19" s="88">
        <f>SUM(A19/3.33)</f>
        <v>0</v>
      </c>
      <c r="C19" s="88"/>
      <c r="D19" s="79"/>
      <c r="E19" s="88">
        <f>SUM(D19/1.33)</f>
        <v>0</v>
      </c>
    </row>
    <row r="20" spans="1:5" ht="15.75" x14ac:dyDescent="0.25">
      <c r="A20" s="80"/>
      <c r="B20" s="80"/>
      <c r="C20" s="80"/>
      <c r="D20" s="80"/>
      <c r="E20" s="80"/>
    </row>
    <row r="21" spans="1:5" ht="15.75" x14ac:dyDescent="0.25">
      <c r="A21" s="100" t="s">
        <v>29</v>
      </c>
      <c r="B21" s="101"/>
      <c r="C21" s="101"/>
      <c r="D21" s="101"/>
      <c r="E21" s="101"/>
    </row>
    <row r="22" spans="1:5" ht="15.75" x14ac:dyDescent="0.25">
      <c r="A22" s="100" t="s">
        <v>22</v>
      </c>
      <c r="B22" s="101"/>
      <c r="C22" s="78"/>
      <c r="D22" s="100" t="s">
        <v>23</v>
      </c>
      <c r="E22" s="101"/>
    </row>
    <row r="23" spans="1:5" ht="15.75" x14ac:dyDescent="0.25">
      <c r="A23" s="87" t="s">
        <v>24</v>
      </c>
      <c r="B23" s="87" t="s">
        <v>25</v>
      </c>
      <c r="C23" s="87"/>
      <c r="D23" s="87" t="s">
        <v>24</v>
      </c>
      <c r="E23" s="87" t="s">
        <v>25</v>
      </c>
    </row>
    <row r="24" spans="1:5" ht="15.75" x14ac:dyDescent="0.25">
      <c r="A24" s="79"/>
      <c r="B24" s="88">
        <f>SUM(A24/2)</f>
        <v>0</v>
      </c>
      <c r="C24" s="88"/>
      <c r="D24" s="79"/>
      <c r="E24" s="88">
        <f>SUM(D24/1.33)</f>
        <v>0</v>
      </c>
    </row>
    <row r="25" spans="1:5" ht="15.75" x14ac:dyDescent="0.25">
      <c r="A25" s="80"/>
      <c r="B25" s="80"/>
      <c r="C25" s="80"/>
      <c r="D25" s="80"/>
      <c r="E25" s="80"/>
    </row>
    <row r="26" spans="1:5" ht="15.75" x14ac:dyDescent="0.25">
      <c r="A26" s="100" t="s">
        <v>30</v>
      </c>
      <c r="B26" s="101"/>
      <c r="C26" s="101"/>
      <c r="D26" s="101"/>
      <c r="E26" s="101"/>
    </row>
    <row r="27" spans="1:5" ht="15.75" x14ac:dyDescent="0.25">
      <c r="A27" s="100" t="s">
        <v>22</v>
      </c>
      <c r="B27" s="101"/>
      <c r="C27" s="78"/>
      <c r="D27" s="100" t="s">
        <v>23</v>
      </c>
      <c r="E27" s="101"/>
    </row>
    <row r="28" spans="1:5" ht="15.75" x14ac:dyDescent="0.25">
      <c r="A28" s="87" t="s">
        <v>24</v>
      </c>
      <c r="B28" s="87" t="s">
        <v>25</v>
      </c>
      <c r="C28" s="87"/>
      <c r="D28" s="87" t="s">
        <v>24</v>
      </c>
      <c r="E28" s="87" t="s">
        <v>25</v>
      </c>
    </row>
    <row r="29" spans="1:5" ht="15.75" x14ac:dyDescent="0.25">
      <c r="A29" s="79"/>
      <c r="B29" s="88">
        <f>SUM(A29/27.02)</f>
        <v>0</v>
      </c>
      <c r="C29" s="88"/>
      <c r="D29" s="79"/>
      <c r="E29" s="88">
        <f>SUM(D29/8)</f>
        <v>0</v>
      </c>
    </row>
    <row r="30" spans="1:5" ht="15.75" x14ac:dyDescent="0.25">
      <c r="A30" s="80"/>
      <c r="B30" s="80"/>
      <c r="C30" s="80"/>
      <c r="D30" s="80"/>
      <c r="E30" s="80"/>
    </row>
    <row r="31" spans="1:5" ht="15.75" x14ac:dyDescent="0.25">
      <c r="A31" s="102" t="s">
        <v>31</v>
      </c>
      <c r="B31" s="103"/>
      <c r="C31" s="103"/>
      <c r="D31" s="103"/>
      <c r="E31" s="103"/>
    </row>
    <row r="32" spans="1:5" ht="15.75" x14ac:dyDescent="0.25">
      <c r="A32" s="102" t="s">
        <v>22</v>
      </c>
      <c r="B32" s="103"/>
      <c r="C32" s="78"/>
      <c r="D32" s="102" t="s">
        <v>23</v>
      </c>
      <c r="E32" s="103"/>
    </row>
    <row r="33" spans="1:5" ht="15.75" x14ac:dyDescent="0.25">
      <c r="A33" s="83" t="s">
        <v>24</v>
      </c>
      <c r="B33" s="87" t="s">
        <v>25</v>
      </c>
      <c r="C33" s="87"/>
      <c r="D33" s="83" t="s">
        <v>24</v>
      </c>
      <c r="E33" s="87" t="s">
        <v>25</v>
      </c>
    </row>
    <row r="34" spans="1:5" ht="15.75" x14ac:dyDescent="0.25">
      <c r="A34" s="79"/>
      <c r="B34" s="88">
        <f>SUM(A34/13.33)</f>
        <v>0</v>
      </c>
      <c r="C34" s="88"/>
      <c r="D34" s="79"/>
      <c r="E34" s="88">
        <f>SUM(D34/5.71)</f>
        <v>0</v>
      </c>
    </row>
    <row r="35" spans="1:5" ht="15.75" x14ac:dyDescent="0.25">
      <c r="A35" s="80"/>
      <c r="B35" s="80"/>
      <c r="C35" s="80"/>
      <c r="D35" s="80"/>
      <c r="E35" s="80"/>
    </row>
    <row r="36" spans="1:5" ht="15.75" x14ac:dyDescent="0.25">
      <c r="A36" s="102" t="s">
        <v>32</v>
      </c>
      <c r="B36" s="103"/>
      <c r="C36" s="103"/>
      <c r="D36" s="103"/>
      <c r="E36" s="103"/>
    </row>
    <row r="37" spans="1:5" ht="15.75" x14ac:dyDescent="0.25">
      <c r="A37" s="102" t="s">
        <v>33</v>
      </c>
      <c r="B37" s="103"/>
      <c r="C37" s="78"/>
      <c r="D37" s="102" t="s">
        <v>34</v>
      </c>
      <c r="E37" s="103"/>
    </row>
    <row r="38" spans="1:5" ht="15.75" x14ac:dyDescent="0.25">
      <c r="A38" s="83" t="s">
        <v>35</v>
      </c>
      <c r="B38" s="87" t="s">
        <v>25</v>
      </c>
      <c r="C38" s="87"/>
      <c r="D38" s="83" t="s">
        <v>36</v>
      </c>
      <c r="E38" s="87" t="s">
        <v>25</v>
      </c>
    </row>
    <row r="39" spans="1:5" ht="15.75" x14ac:dyDescent="0.25">
      <c r="A39" s="79"/>
      <c r="B39" s="88">
        <f>SUM(A39/3/2000)</f>
        <v>0</v>
      </c>
      <c r="C39" s="88"/>
      <c r="D39" s="79"/>
      <c r="E39" s="88">
        <f>SUM(D39*0.25)</f>
        <v>0</v>
      </c>
    </row>
    <row r="40" spans="1:5" ht="15.75" x14ac:dyDescent="0.25">
      <c r="A40" s="80"/>
      <c r="B40" s="80"/>
      <c r="C40" s="80"/>
      <c r="D40" s="80"/>
      <c r="E40" s="80"/>
    </row>
    <row r="41" spans="1:5" ht="15.75" x14ac:dyDescent="0.25">
      <c r="A41" s="102" t="s">
        <v>37</v>
      </c>
      <c r="B41" s="103"/>
      <c r="C41" s="103"/>
      <c r="D41" s="103"/>
      <c r="E41" s="103"/>
    </row>
    <row r="42" spans="1:5" ht="15.75" x14ac:dyDescent="0.25">
      <c r="A42" s="102" t="s">
        <v>22</v>
      </c>
      <c r="B42" s="103"/>
      <c r="C42" s="78"/>
      <c r="D42" s="102" t="s">
        <v>23</v>
      </c>
      <c r="E42" s="103"/>
    </row>
    <row r="43" spans="1:5" ht="15.75" x14ac:dyDescent="0.25">
      <c r="A43" s="83" t="s">
        <v>24</v>
      </c>
      <c r="B43" s="87" t="s">
        <v>25</v>
      </c>
      <c r="C43" s="87"/>
      <c r="D43" s="83" t="s">
        <v>24</v>
      </c>
      <c r="E43" s="87" t="s">
        <v>25</v>
      </c>
    </row>
    <row r="44" spans="1:5" ht="15.75" x14ac:dyDescent="0.25">
      <c r="A44" s="79"/>
      <c r="B44" s="88">
        <f>SUM(A44/66.66)</f>
        <v>0</v>
      </c>
      <c r="C44" s="88"/>
      <c r="D44" s="79"/>
      <c r="E44" s="88">
        <f>SUM(D44/3.88)</f>
        <v>0</v>
      </c>
    </row>
    <row r="45" spans="1:5" ht="15.75" x14ac:dyDescent="0.25">
      <c r="A45" s="80"/>
      <c r="B45" s="80"/>
      <c r="C45" s="80"/>
      <c r="D45" s="80"/>
      <c r="E45" s="80"/>
    </row>
    <row r="46" spans="1:5" ht="15.75" x14ac:dyDescent="0.25">
      <c r="A46" s="102" t="s">
        <v>38</v>
      </c>
      <c r="B46" s="103"/>
      <c r="C46" s="103"/>
      <c r="D46" s="103"/>
      <c r="E46" s="103"/>
    </row>
    <row r="47" spans="1:5" ht="15.75" x14ac:dyDescent="0.25">
      <c r="A47" s="102" t="s">
        <v>22</v>
      </c>
      <c r="B47" s="103"/>
      <c r="C47" s="78"/>
      <c r="D47" s="102" t="s">
        <v>23</v>
      </c>
      <c r="E47" s="103"/>
    </row>
    <row r="48" spans="1:5" ht="15.75" x14ac:dyDescent="0.25">
      <c r="A48" s="83" t="s">
        <v>24</v>
      </c>
      <c r="B48" s="87" t="s">
        <v>25</v>
      </c>
      <c r="C48" s="87"/>
      <c r="D48" s="83" t="s">
        <v>24</v>
      </c>
      <c r="E48" s="87" t="s">
        <v>25</v>
      </c>
    </row>
    <row r="49" spans="1:5" ht="15.75" x14ac:dyDescent="0.25">
      <c r="A49" s="79"/>
      <c r="B49" s="88">
        <f>SUM(A49/80)</f>
        <v>0</v>
      </c>
      <c r="C49" s="88"/>
      <c r="D49" s="79"/>
      <c r="E49" s="88">
        <f>SUM(D49/7.41)</f>
        <v>0</v>
      </c>
    </row>
    <row r="50" spans="1:5" ht="15.75" x14ac:dyDescent="0.25">
      <c r="A50" s="80"/>
      <c r="B50" s="80"/>
      <c r="C50" s="80"/>
      <c r="D50" s="80"/>
      <c r="E50" s="80"/>
    </row>
    <row r="51" spans="1:5" ht="15.75" x14ac:dyDescent="0.25">
      <c r="A51" s="102" t="s">
        <v>39</v>
      </c>
      <c r="B51" s="103"/>
      <c r="C51" s="103"/>
      <c r="D51" s="103"/>
      <c r="E51" s="103"/>
    </row>
    <row r="52" spans="1:5" ht="15.75" x14ac:dyDescent="0.25">
      <c r="A52" s="83" t="s">
        <v>40</v>
      </c>
      <c r="B52" s="87" t="s">
        <v>41</v>
      </c>
      <c r="C52" s="87"/>
      <c r="D52" s="83" t="s">
        <v>41</v>
      </c>
      <c r="E52" s="87" t="s">
        <v>25</v>
      </c>
    </row>
    <row r="53" spans="1:5" ht="15.75" x14ac:dyDescent="0.25">
      <c r="A53" s="79"/>
      <c r="B53" s="88">
        <f>SUM(A53/7)</f>
        <v>0</v>
      </c>
      <c r="C53" s="88"/>
      <c r="D53" s="79"/>
      <c r="E53" s="88">
        <f>SUM(D53/285.71)</f>
        <v>0</v>
      </c>
    </row>
    <row r="54" spans="1:5" ht="15.75" x14ac:dyDescent="0.25">
      <c r="A54" s="80"/>
      <c r="B54" s="80"/>
      <c r="C54" s="80"/>
      <c r="D54" s="80"/>
      <c r="E54" s="80"/>
    </row>
    <row r="55" spans="1:5" ht="15.75" x14ac:dyDescent="0.25">
      <c r="A55" s="102" t="s">
        <v>42</v>
      </c>
      <c r="B55" s="103"/>
      <c r="C55" s="103"/>
      <c r="D55" s="103"/>
      <c r="E55" s="103"/>
    </row>
    <row r="56" spans="1:5" ht="15.75" x14ac:dyDescent="0.25">
      <c r="A56" s="83" t="s">
        <v>40</v>
      </c>
      <c r="B56" s="87" t="s">
        <v>43</v>
      </c>
      <c r="C56" s="87"/>
      <c r="D56" s="87" t="s">
        <v>43</v>
      </c>
      <c r="E56" s="87" t="s">
        <v>25</v>
      </c>
    </row>
    <row r="57" spans="1:5" ht="15.75" x14ac:dyDescent="0.25">
      <c r="A57" s="79"/>
      <c r="B57" s="88">
        <f>SUM(A57/33)</f>
        <v>0</v>
      </c>
      <c r="C57" s="88"/>
      <c r="D57" s="79"/>
      <c r="E57" s="88">
        <f>SUM(D57/60.61)</f>
        <v>0</v>
      </c>
    </row>
    <row r="58" spans="1:5" ht="15.75" x14ac:dyDescent="0.25">
      <c r="A58" s="80"/>
      <c r="B58" s="80"/>
      <c r="C58" s="80"/>
      <c r="D58" s="80"/>
      <c r="E58" s="80"/>
    </row>
    <row r="59" spans="1:5" ht="15.75" x14ac:dyDescent="0.25">
      <c r="A59" s="102" t="s">
        <v>44</v>
      </c>
      <c r="B59" s="103"/>
      <c r="C59" s="103"/>
      <c r="D59" s="103"/>
      <c r="E59" s="103"/>
    </row>
    <row r="60" spans="1:5" ht="15.75" x14ac:dyDescent="0.25">
      <c r="A60" s="83" t="s">
        <v>40</v>
      </c>
      <c r="B60" s="87" t="s">
        <v>45</v>
      </c>
      <c r="C60" s="87"/>
      <c r="D60" s="87" t="s">
        <v>45</v>
      </c>
      <c r="E60" s="87" t="s">
        <v>25</v>
      </c>
    </row>
    <row r="61" spans="1:5" ht="15.75" x14ac:dyDescent="0.25">
      <c r="A61" s="79"/>
      <c r="B61" s="88">
        <f>SUM(A61/4079)</f>
        <v>0</v>
      </c>
      <c r="C61" s="88"/>
      <c r="D61" s="79"/>
      <c r="E61" s="88">
        <f>SUM(D61*2.03)</f>
        <v>0</v>
      </c>
    </row>
    <row r="62" spans="1:5" ht="15.75" x14ac:dyDescent="0.25">
      <c r="A62" s="80"/>
      <c r="B62" s="80"/>
      <c r="C62" s="80"/>
      <c r="D62" s="80"/>
      <c r="E62" s="80"/>
    </row>
    <row r="63" spans="1:5" ht="15.75" x14ac:dyDescent="0.25">
      <c r="A63" s="102" t="s">
        <v>46</v>
      </c>
      <c r="B63" s="103"/>
      <c r="C63" s="103"/>
      <c r="D63" s="103"/>
      <c r="E63" s="103"/>
    </row>
    <row r="64" spans="1:5" ht="15.75" x14ac:dyDescent="0.25">
      <c r="A64" s="83" t="s">
        <v>40</v>
      </c>
      <c r="B64" s="87" t="s">
        <v>47</v>
      </c>
      <c r="C64" s="87"/>
      <c r="D64" s="87" t="s">
        <v>47</v>
      </c>
      <c r="E64" s="87" t="s">
        <v>25</v>
      </c>
    </row>
    <row r="65" spans="1:5" ht="15.75" x14ac:dyDescent="0.25">
      <c r="A65" s="79"/>
      <c r="B65" s="88">
        <f>SUM(A65/20)</f>
        <v>0</v>
      </c>
      <c r="C65" s="88"/>
      <c r="D65" s="79"/>
      <c r="E65" s="88">
        <f>SUM(D65/100)</f>
        <v>0</v>
      </c>
    </row>
    <row r="66" spans="1:5" ht="15.75" x14ac:dyDescent="0.25">
      <c r="A66" s="80"/>
      <c r="B66" s="80"/>
      <c r="C66" s="80"/>
      <c r="D66" s="80"/>
      <c r="E66" s="80"/>
    </row>
    <row r="67" spans="1:5" ht="15.75" x14ac:dyDescent="0.25">
      <c r="A67" s="102" t="s">
        <v>48</v>
      </c>
      <c r="B67" s="103"/>
      <c r="C67" s="103"/>
      <c r="D67" s="103"/>
      <c r="E67" s="103"/>
    </row>
    <row r="68" spans="1:5" ht="15.75" x14ac:dyDescent="0.25">
      <c r="A68" s="83" t="s">
        <v>40</v>
      </c>
      <c r="B68" s="87" t="s">
        <v>47</v>
      </c>
      <c r="C68" s="87"/>
      <c r="D68" s="87" t="s">
        <v>47</v>
      </c>
      <c r="E68" s="87" t="s">
        <v>25</v>
      </c>
    </row>
    <row r="69" spans="1:5" ht="15.75" x14ac:dyDescent="0.25">
      <c r="A69" s="79"/>
      <c r="B69" s="88">
        <f>SUM(A69/90)</f>
        <v>0</v>
      </c>
      <c r="C69" s="88"/>
      <c r="D69" s="79"/>
      <c r="E69" s="88">
        <f>SUM(D69/22.22)</f>
        <v>0</v>
      </c>
    </row>
    <row r="70" spans="1:5" ht="15.75" x14ac:dyDescent="0.25">
      <c r="A70" s="80"/>
      <c r="B70" s="80"/>
      <c r="C70" s="80"/>
      <c r="D70" s="80"/>
      <c r="E70" s="80"/>
    </row>
    <row r="71" spans="1:5" ht="15.75" x14ac:dyDescent="0.25">
      <c r="A71" s="102" t="s">
        <v>49</v>
      </c>
      <c r="B71" s="103"/>
      <c r="C71" s="103"/>
      <c r="D71" s="103"/>
      <c r="E71" s="103"/>
    </row>
    <row r="72" spans="1:5" ht="15.75" x14ac:dyDescent="0.25">
      <c r="A72" s="83" t="s">
        <v>40</v>
      </c>
      <c r="B72" s="87" t="s">
        <v>41</v>
      </c>
      <c r="C72" s="87"/>
      <c r="D72" s="83" t="s">
        <v>41</v>
      </c>
      <c r="E72" s="87" t="s">
        <v>25</v>
      </c>
    </row>
    <row r="73" spans="1:5" ht="15.75" x14ac:dyDescent="0.25">
      <c r="A73" s="79"/>
      <c r="B73" s="88">
        <f>SUM(A73/7)</f>
        <v>0</v>
      </c>
      <c r="C73" s="88"/>
      <c r="D73" s="79"/>
      <c r="E73" s="88">
        <f>SUM(D73/285.71)</f>
        <v>0</v>
      </c>
    </row>
    <row r="74" spans="1:5" ht="15.75" x14ac:dyDescent="0.25">
      <c r="A74" s="80"/>
      <c r="B74" s="80"/>
      <c r="C74" s="80"/>
      <c r="D74" s="80"/>
      <c r="E74" s="80"/>
    </row>
    <row r="75" spans="1:5" ht="15.75" x14ac:dyDescent="0.25">
      <c r="A75" s="102" t="s">
        <v>50</v>
      </c>
      <c r="B75" s="103"/>
      <c r="C75" s="103"/>
      <c r="D75" s="103"/>
      <c r="E75" s="103"/>
    </row>
    <row r="76" spans="1:5" ht="15.75" x14ac:dyDescent="0.25">
      <c r="A76" s="83" t="s">
        <v>40</v>
      </c>
      <c r="B76" s="87" t="s">
        <v>51</v>
      </c>
      <c r="C76" s="87"/>
      <c r="D76" s="83" t="s">
        <v>51</v>
      </c>
      <c r="E76" s="87" t="s">
        <v>25</v>
      </c>
    </row>
    <row r="77" spans="1:5" ht="15.75" x14ac:dyDescent="0.25">
      <c r="A77" s="79"/>
      <c r="B77" s="88">
        <f>SUM(A77/500)</f>
        <v>0</v>
      </c>
      <c r="C77" s="88"/>
      <c r="D77" s="79"/>
      <c r="E77" s="88">
        <f>SUM(D77/5)</f>
        <v>0</v>
      </c>
    </row>
    <row r="78" spans="1:5" ht="15.75" x14ac:dyDescent="0.25">
      <c r="A78" s="80"/>
      <c r="B78" s="80"/>
      <c r="C78" s="80"/>
      <c r="D78" s="80"/>
      <c r="E78" s="80"/>
    </row>
    <row r="79" spans="1:5" ht="15.75" x14ac:dyDescent="0.25">
      <c r="A79" s="102" t="s">
        <v>52</v>
      </c>
      <c r="B79" s="103"/>
      <c r="C79" s="103"/>
      <c r="D79" s="103"/>
      <c r="E79" s="103"/>
    </row>
    <row r="80" spans="1:5" ht="15.75" x14ac:dyDescent="0.25">
      <c r="A80" s="83" t="s">
        <v>40</v>
      </c>
      <c r="B80" s="87" t="s">
        <v>51</v>
      </c>
      <c r="C80" s="87"/>
      <c r="D80" s="83" t="s">
        <v>51</v>
      </c>
      <c r="E80" s="87" t="s">
        <v>25</v>
      </c>
    </row>
    <row r="81" spans="1:5" ht="15.75" x14ac:dyDescent="0.25">
      <c r="A81" s="79"/>
      <c r="B81" s="88">
        <f>SUM(A81/500)</f>
        <v>0</v>
      </c>
      <c r="C81" s="88"/>
      <c r="D81" s="79"/>
      <c r="E81" s="88">
        <f>SUM(D81/4)</f>
        <v>0</v>
      </c>
    </row>
    <row r="82" spans="1:5" ht="15.75" x14ac:dyDescent="0.25">
      <c r="A82" s="80"/>
      <c r="B82" s="80"/>
      <c r="C82" s="80"/>
      <c r="D82" s="80"/>
      <c r="E82" s="80"/>
    </row>
    <row r="83" spans="1:5" ht="15.75" x14ac:dyDescent="0.25">
      <c r="A83" s="102" t="s">
        <v>53</v>
      </c>
      <c r="B83" s="103"/>
      <c r="C83" s="103"/>
      <c r="D83" s="103"/>
      <c r="E83" s="103"/>
    </row>
    <row r="84" spans="1:5" ht="15.75" x14ac:dyDescent="0.25">
      <c r="A84" s="83" t="s">
        <v>40</v>
      </c>
      <c r="B84" s="87" t="s">
        <v>51</v>
      </c>
      <c r="C84" s="87"/>
      <c r="D84" s="83" t="s">
        <v>51</v>
      </c>
      <c r="E84" s="87" t="s">
        <v>25</v>
      </c>
    </row>
    <row r="85" spans="1:5" ht="15.75" x14ac:dyDescent="0.25">
      <c r="A85" s="79"/>
      <c r="B85" s="88">
        <f>SUM(A85/250)</f>
        <v>0</v>
      </c>
      <c r="C85" s="88"/>
      <c r="D85" s="79"/>
      <c r="E85" s="88">
        <f>SUM(D85/8)</f>
        <v>0</v>
      </c>
    </row>
    <row r="86" spans="1:5" ht="15.75" x14ac:dyDescent="0.25">
      <c r="A86" s="80"/>
      <c r="B86" s="80"/>
      <c r="C86" s="80"/>
      <c r="D86" s="80"/>
      <c r="E86" s="80"/>
    </row>
    <row r="87" spans="1:5" ht="15.75" x14ac:dyDescent="0.25">
      <c r="A87" s="102" t="s">
        <v>54</v>
      </c>
      <c r="B87" s="103"/>
      <c r="C87" s="103"/>
      <c r="D87" s="103"/>
      <c r="E87" s="103"/>
    </row>
    <row r="88" spans="1:5" ht="15.75" x14ac:dyDescent="0.25">
      <c r="A88" s="83" t="s">
        <v>40</v>
      </c>
      <c r="B88" s="87" t="s">
        <v>51</v>
      </c>
      <c r="C88" s="87"/>
      <c r="D88" s="83" t="s">
        <v>51</v>
      </c>
      <c r="E88" s="87" t="s">
        <v>25</v>
      </c>
    </row>
    <row r="89" spans="1:5" ht="15.75" x14ac:dyDescent="0.25">
      <c r="A89" s="79"/>
      <c r="B89" s="88">
        <f>SUM(A89/1111)</f>
        <v>0</v>
      </c>
      <c r="C89" s="88"/>
      <c r="D89" s="79"/>
      <c r="E89" s="88">
        <f>SUM(D89/1.8)</f>
        <v>0</v>
      </c>
    </row>
    <row r="90" spans="1:5" ht="15.75" x14ac:dyDescent="0.25">
      <c r="A90" s="80"/>
      <c r="B90" s="80"/>
      <c r="C90" s="80"/>
      <c r="D90" s="80"/>
      <c r="E90" s="80"/>
    </row>
    <row r="91" spans="1:5" ht="15.75" x14ac:dyDescent="0.25">
      <c r="A91" s="102" t="s">
        <v>55</v>
      </c>
      <c r="B91" s="103"/>
      <c r="C91" s="103"/>
      <c r="D91" s="103"/>
      <c r="E91" s="103"/>
    </row>
    <row r="92" spans="1:5" ht="15.75" x14ac:dyDescent="0.25">
      <c r="A92" s="83" t="s">
        <v>40</v>
      </c>
      <c r="B92" s="87" t="s">
        <v>51</v>
      </c>
      <c r="C92" s="87"/>
      <c r="D92" s="83" t="s">
        <v>51</v>
      </c>
      <c r="E92" s="87" t="s">
        <v>25</v>
      </c>
    </row>
    <row r="93" spans="1:5" ht="15.75" x14ac:dyDescent="0.25">
      <c r="A93" s="79"/>
      <c r="B93" s="88">
        <f>SUM(A93/741)</f>
        <v>0</v>
      </c>
      <c r="C93" s="88"/>
      <c r="D93" s="79"/>
      <c r="E93" s="88">
        <f>SUM(D93/2.7)</f>
        <v>0</v>
      </c>
    </row>
    <row r="94" spans="1:5" ht="15.75" x14ac:dyDescent="0.25">
      <c r="A94" s="80"/>
      <c r="B94" s="80"/>
      <c r="C94" s="80"/>
      <c r="D94" s="80"/>
      <c r="E94" s="80"/>
    </row>
    <row r="95" spans="1:5" ht="15.75" x14ac:dyDescent="0.25">
      <c r="A95" s="102" t="s">
        <v>56</v>
      </c>
      <c r="B95" s="103"/>
      <c r="C95" s="103"/>
      <c r="D95" s="103"/>
      <c r="E95" s="103"/>
    </row>
    <row r="96" spans="1:5" ht="15.75" x14ac:dyDescent="0.25">
      <c r="A96" s="83" t="s">
        <v>40</v>
      </c>
      <c r="B96" s="87" t="s">
        <v>51</v>
      </c>
      <c r="C96" s="87"/>
      <c r="D96" s="83" t="s">
        <v>51</v>
      </c>
      <c r="E96" s="87" t="s">
        <v>25</v>
      </c>
    </row>
    <row r="97" spans="1:5" ht="15.75" x14ac:dyDescent="0.25">
      <c r="A97" s="79"/>
      <c r="B97" s="88">
        <f>SUM(A97/1000)</f>
        <v>0</v>
      </c>
      <c r="C97" s="88"/>
      <c r="D97" s="79"/>
      <c r="E97" s="88">
        <f>SUM(D97/2)</f>
        <v>0</v>
      </c>
    </row>
    <row r="98" spans="1:5" ht="15.75" x14ac:dyDescent="0.25">
      <c r="A98" s="80"/>
      <c r="B98" s="80"/>
      <c r="C98" s="80"/>
      <c r="D98" s="80"/>
      <c r="E98" s="80"/>
    </row>
    <row r="99" spans="1:5" ht="15.75" x14ac:dyDescent="0.25">
      <c r="A99" s="102" t="s">
        <v>57</v>
      </c>
      <c r="B99" s="103"/>
      <c r="C99" s="103"/>
      <c r="D99" s="103"/>
      <c r="E99" s="103"/>
    </row>
    <row r="100" spans="1:5" ht="15.75" x14ac:dyDescent="0.25">
      <c r="A100" s="83" t="s">
        <v>40</v>
      </c>
      <c r="B100" s="87" t="s">
        <v>51</v>
      </c>
      <c r="C100" s="87"/>
      <c r="D100" s="83" t="s">
        <v>51</v>
      </c>
      <c r="E100" s="87" t="s">
        <v>25</v>
      </c>
    </row>
    <row r="101" spans="1:5" ht="15.75" x14ac:dyDescent="0.25">
      <c r="A101" s="79"/>
      <c r="B101" s="88">
        <f>SUM(A101/700)</f>
        <v>0</v>
      </c>
      <c r="C101" s="88"/>
      <c r="D101" s="79"/>
      <c r="E101" s="88">
        <f>SUM(D101/2.86)</f>
        <v>0</v>
      </c>
    </row>
    <row r="102" spans="1:5" ht="15.75" x14ac:dyDescent="0.25">
      <c r="A102" s="80"/>
      <c r="B102" s="80"/>
      <c r="C102" s="80"/>
      <c r="D102" s="80"/>
      <c r="E102" s="80"/>
    </row>
    <row r="103" spans="1:5" ht="15.75" x14ac:dyDescent="0.25">
      <c r="A103" s="102" t="s">
        <v>58</v>
      </c>
      <c r="B103" s="103"/>
      <c r="C103" s="103"/>
      <c r="D103" s="103"/>
      <c r="E103" s="103"/>
    </row>
    <row r="104" spans="1:5" ht="15.75" x14ac:dyDescent="0.25">
      <c r="A104" s="83" t="s">
        <v>40</v>
      </c>
      <c r="B104" s="87" t="s">
        <v>51</v>
      </c>
      <c r="C104" s="87"/>
      <c r="D104" s="83" t="s">
        <v>51</v>
      </c>
      <c r="E104" s="87" t="s">
        <v>25</v>
      </c>
    </row>
    <row r="105" spans="1:5" ht="15.75" x14ac:dyDescent="0.25">
      <c r="A105" s="79"/>
      <c r="B105" s="88">
        <f>SUM(A105/400)</f>
        <v>0</v>
      </c>
      <c r="C105" s="88"/>
      <c r="D105" s="79"/>
      <c r="E105" s="88">
        <f>SUM(D105/5)</f>
        <v>0</v>
      </c>
    </row>
    <row r="106" spans="1:5" ht="15.75" x14ac:dyDescent="0.25">
      <c r="A106" s="80"/>
      <c r="B106" s="80"/>
      <c r="C106" s="80"/>
      <c r="D106" s="80"/>
      <c r="E106" s="80"/>
    </row>
    <row r="107" spans="1:5" ht="15.75" x14ac:dyDescent="0.25">
      <c r="A107" s="102" t="s">
        <v>59</v>
      </c>
      <c r="B107" s="103"/>
      <c r="C107" s="103"/>
      <c r="D107" s="103"/>
      <c r="E107" s="103"/>
    </row>
    <row r="108" spans="1:5" ht="15.75" x14ac:dyDescent="0.25">
      <c r="A108" s="83" t="s">
        <v>40</v>
      </c>
      <c r="B108" s="87" t="s">
        <v>51</v>
      </c>
      <c r="C108" s="87"/>
      <c r="D108" s="83" t="s">
        <v>51</v>
      </c>
      <c r="E108" s="87" t="s">
        <v>25</v>
      </c>
    </row>
    <row r="109" spans="1:5" ht="15.75" x14ac:dyDescent="0.25">
      <c r="A109" s="79"/>
      <c r="B109" s="88">
        <f>SUM(A109/500)</f>
        <v>0</v>
      </c>
      <c r="C109" s="88"/>
      <c r="D109" s="79"/>
      <c r="E109" s="88">
        <f>SUM(D109/4)</f>
        <v>0</v>
      </c>
    </row>
    <row r="110" spans="1:5" ht="15.75" x14ac:dyDescent="0.25">
      <c r="A110" s="80"/>
      <c r="B110" s="80"/>
      <c r="C110" s="80"/>
      <c r="D110" s="80"/>
      <c r="E110" s="80"/>
    </row>
    <row r="111" spans="1:5" ht="15.75" x14ac:dyDescent="0.25">
      <c r="A111" s="102" t="s">
        <v>60</v>
      </c>
      <c r="B111" s="103"/>
      <c r="C111" s="103"/>
      <c r="D111" s="103"/>
      <c r="E111" s="103"/>
    </row>
    <row r="112" spans="1:5" ht="15.75" x14ac:dyDescent="0.25">
      <c r="A112" s="83" t="s">
        <v>40</v>
      </c>
      <c r="B112" s="87" t="s">
        <v>61</v>
      </c>
      <c r="C112" s="87"/>
      <c r="D112" s="87" t="s">
        <v>61</v>
      </c>
      <c r="E112" s="87" t="s">
        <v>25</v>
      </c>
    </row>
    <row r="113" spans="1:5" ht="15.75" x14ac:dyDescent="0.25">
      <c r="A113" s="79"/>
      <c r="B113" s="88">
        <f>SUM(A113/26)</f>
        <v>0</v>
      </c>
      <c r="C113" s="88"/>
      <c r="D113" s="79"/>
      <c r="E113" s="88">
        <f>SUM(D113/76.92)</f>
        <v>0</v>
      </c>
    </row>
    <row r="114" spans="1:5" ht="15.75" x14ac:dyDescent="0.25">
      <c r="A114" s="88"/>
      <c r="B114" s="88"/>
      <c r="C114" s="88"/>
      <c r="D114" s="88"/>
      <c r="E114" s="88"/>
    </row>
    <row r="115" spans="1:5" ht="15.75" x14ac:dyDescent="0.25">
      <c r="A115" s="102" t="s">
        <v>62</v>
      </c>
      <c r="B115" s="103"/>
      <c r="C115" s="103"/>
      <c r="D115" s="103"/>
      <c r="E115" s="103"/>
    </row>
    <row r="116" spans="1:5" ht="15.75" x14ac:dyDescent="0.25">
      <c r="A116" s="83" t="s">
        <v>40</v>
      </c>
      <c r="B116" s="87" t="s">
        <v>61</v>
      </c>
      <c r="C116" s="87"/>
      <c r="D116" s="87" t="s">
        <v>61</v>
      </c>
      <c r="E116" s="87" t="s">
        <v>25</v>
      </c>
    </row>
    <row r="117" spans="1:5" ht="15.75" x14ac:dyDescent="0.25">
      <c r="A117" s="79"/>
      <c r="B117" s="88">
        <f>SUM(A117/30)</f>
        <v>0</v>
      </c>
      <c r="C117" s="88"/>
      <c r="D117" s="79"/>
      <c r="E117" s="88">
        <f>SUM(D117/66.67)</f>
        <v>0</v>
      </c>
    </row>
    <row r="118" spans="1:5" ht="15.75" x14ac:dyDescent="0.25">
      <c r="A118" s="88"/>
      <c r="B118" s="88"/>
      <c r="C118" s="88"/>
      <c r="D118" s="88"/>
      <c r="E118" s="88"/>
    </row>
    <row r="119" spans="1:5" ht="15.75" x14ac:dyDescent="0.25">
      <c r="A119" s="102" t="s">
        <v>63</v>
      </c>
      <c r="B119" s="103"/>
      <c r="C119" s="103"/>
      <c r="D119" s="103"/>
      <c r="E119" s="103"/>
    </row>
    <row r="120" spans="1:5" ht="15.75" x14ac:dyDescent="0.25">
      <c r="A120" s="83" t="s">
        <v>40</v>
      </c>
      <c r="B120" s="87" t="s">
        <v>61</v>
      </c>
      <c r="C120" s="87"/>
      <c r="D120" s="87" t="s">
        <v>61</v>
      </c>
      <c r="E120" s="87" t="s">
        <v>25</v>
      </c>
    </row>
    <row r="121" spans="1:5" ht="15.75" x14ac:dyDescent="0.25">
      <c r="A121" s="79"/>
      <c r="B121" s="88">
        <f>SUM(A121/25.33)</f>
        <v>0</v>
      </c>
      <c r="C121" s="88"/>
      <c r="D121" s="79"/>
      <c r="E121" s="88">
        <f>SUM(D121/78.96)</f>
        <v>0</v>
      </c>
    </row>
    <row r="122" spans="1:5" ht="15.75" x14ac:dyDescent="0.25">
      <c r="A122" s="88"/>
      <c r="B122" s="88"/>
      <c r="C122" s="88"/>
      <c r="D122" s="88"/>
      <c r="E122" s="88"/>
    </row>
    <row r="123" spans="1:5" ht="15.75" x14ac:dyDescent="0.25">
      <c r="A123" s="102" t="s">
        <v>64</v>
      </c>
      <c r="B123" s="103"/>
      <c r="C123" s="103"/>
      <c r="D123" s="103"/>
      <c r="E123" s="103"/>
    </row>
    <row r="124" spans="1:5" ht="15.75" x14ac:dyDescent="0.25">
      <c r="A124" s="83" t="s">
        <v>40</v>
      </c>
      <c r="B124" s="87" t="s">
        <v>61</v>
      </c>
      <c r="C124" s="87"/>
      <c r="D124" s="87" t="s">
        <v>61</v>
      </c>
      <c r="E124" s="87" t="s">
        <v>25</v>
      </c>
    </row>
    <row r="125" spans="1:5" ht="15.75" x14ac:dyDescent="0.25">
      <c r="A125" s="79"/>
      <c r="B125" s="88">
        <f>SUM(A125/2.5)</f>
        <v>0</v>
      </c>
      <c r="C125" s="88"/>
      <c r="D125" s="79"/>
      <c r="E125" s="88">
        <f>SUM(D125/800)</f>
        <v>0</v>
      </c>
    </row>
    <row r="126" spans="1:5" ht="15.75" x14ac:dyDescent="0.25">
      <c r="A126" s="88"/>
      <c r="B126" s="88"/>
      <c r="C126" s="88"/>
      <c r="D126" s="88"/>
      <c r="E126" s="88"/>
    </row>
    <row r="127" spans="1:5" ht="15.75" x14ac:dyDescent="0.25">
      <c r="A127" s="102" t="s">
        <v>65</v>
      </c>
      <c r="B127" s="103"/>
      <c r="C127" s="103"/>
      <c r="D127" s="103"/>
      <c r="E127" s="103"/>
    </row>
    <row r="128" spans="1:5" ht="15.75" x14ac:dyDescent="0.25">
      <c r="A128" s="83" t="s">
        <v>40</v>
      </c>
      <c r="B128" s="87" t="s">
        <v>51</v>
      </c>
      <c r="C128" s="87"/>
      <c r="D128" s="83" t="s">
        <v>51</v>
      </c>
      <c r="E128" s="87" t="s">
        <v>25</v>
      </c>
    </row>
    <row r="129" spans="1:5" ht="15.75" x14ac:dyDescent="0.25">
      <c r="A129" s="79"/>
      <c r="B129" s="88">
        <f>SUM(A129/4000)</f>
        <v>0</v>
      </c>
      <c r="C129" s="88"/>
      <c r="D129" s="79">
        <v>0</v>
      </c>
      <c r="E129" s="88">
        <f>SUM(D129/0.5)</f>
        <v>0</v>
      </c>
    </row>
    <row r="130" spans="1:5" ht="15.75" x14ac:dyDescent="0.25">
      <c r="A130" s="84"/>
      <c r="B130" s="88"/>
      <c r="C130" s="88"/>
      <c r="D130" s="84"/>
      <c r="E130" s="88"/>
    </row>
    <row r="131" spans="1:5" ht="15.75" x14ac:dyDescent="0.25">
      <c r="A131" s="104" t="s">
        <v>66</v>
      </c>
      <c r="B131" s="105"/>
      <c r="C131" s="105"/>
      <c r="D131" s="105"/>
      <c r="E131" s="105"/>
    </row>
    <row r="132" spans="1:5" ht="15.75" x14ac:dyDescent="0.25">
      <c r="A132" s="83" t="s">
        <v>40</v>
      </c>
      <c r="B132" s="87" t="s">
        <v>51</v>
      </c>
      <c r="C132" s="87"/>
      <c r="D132" s="83" t="s">
        <v>51</v>
      </c>
      <c r="E132" s="85" t="s">
        <v>25</v>
      </c>
    </row>
    <row r="133" spans="1:5" ht="15.75" x14ac:dyDescent="0.25">
      <c r="A133" s="79"/>
      <c r="B133" s="88">
        <f>SUM(A133/4140)</f>
        <v>0</v>
      </c>
      <c r="C133" s="88"/>
      <c r="D133" s="79"/>
      <c r="E133" s="88">
        <f>SUM(D133*2.071)</f>
        <v>0</v>
      </c>
    </row>
    <row r="134" spans="1:5" ht="15.75" x14ac:dyDescent="0.25">
      <c r="A134" s="80"/>
      <c r="B134" s="80"/>
      <c r="C134" s="80"/>
      <c r="D134" s="80"/>
      <c r="E134" s="80"/>
    </row>
    <row r="135" spans="1:5" ht="15.75" x14ac:dyDescent="0.25">
      <c r="A135" s="102" t="s">
        <v>67</v>
      </c>
      <c r="B135" s="103"/>
      <c r="C135" s="103"/>
      <c r="D135" s="103"/>
      <c r="E135" s="103"/>
    </row>
    <row r="136" spans="1:5" ht="15.75" x14ac:dyDescent="0.25">
      <c r="A136" s="83" t="s">
        <v>40</v>
      </c>
      <c r="B136" s="87" t="s">
        <v>68</v>
      </c>
      <c r="C136" s="87"/>
      <c r="D136" s="87" t="s">
        <v>68</v>
      </c>
      <c r="E136" s="87" t="s">
        <v>25</v>
      </c>
    </row>
    <row r="137" spans="1:5" ht="15.75" x14ac:dyDescent="0.25">
      <c r="A137" s="79"/>
      <c r="B137" s="88">
        <f>SUM(A137/412.5)</f>
        <v>0</v>
      </c>
      <c r="C137" s="88"/>
      <c r="D137" s="79"/>
      <c r="E137" s="88">
        <f>SUM(D137/4.85)</f>
        <v>0</v>
      </c>
    </row>
    <row r="138" spans="1:5" ht="15.75" x14ac:dyDescent="0.25">
      <c r="A138" s="80"/>
      <c r="B138" s="80"/>
      <c r="C138" s="80"/>
      <c r="D138" s="80"/>
      <c r="E138" s="80"/>
    </row>
    <row r="139" spans="1:5" ht="15.75" x14ac:dyDescent="0.25">
      <c r="A139" s="102" t="s">
        <v>69</v>
      </c>
      <c r="B139" s="103"/>
      <c r="C139" s="103"/>
      <c r="D139" s="103"/>
      <c r="E139" s="103"/>
    </row>
    <row r="140" spans="1:5" ht="15.75" x14ac:dyDescent="0.25">
      <c r="A140" s="83" t="s">
        <v>40</v>
      </c>
      <c r="B140" s="87" t="s">
        <v>70</v>
      </c>
      <c r="C140" s="87"/>
      <c r="D140" s="87" t="s">
        <v>70</v>
      </c>
      <c r="E140" s="87" t="s">
        <v>25</v>
      </c>
    </row>
    <row r="141" spans="1:5" ht="15.75" x14ac:dyDescent="0.25">
      <c r="A141" s="79"/>
      <c r="B141" s="88">
        <f>SUM(A141/8)</f>
        <v>0</v>
      </c>
      <c r="C141" s="88"/>
      <c r="D141" s="79"/>
      <c r="E141" s="88">
        <f>SUM(D141/250)</f>
        <v>0</v>
      </c>
    </row>
    <row r="142" spans="1:5" ht="15.75" x14ac:dyDescent="0.25">
      <c r="A142" s="80"/>
      <c r="B142" s="80"/>
      <c r="C142" s="80"/>
      <c r="D142" s="80"/>
      <c r="E142" s="80"/>
    </row>
    <row r="143" spans="1:5" ht="15.75" x14ac:dyDescent="0.25">
      <c r="A143" s="102" t="s">
        <v>71</v>
      </c>
      <c r="B143" s="103"/>
      <c r="C143" s="103"/>
      <c r="D143" s="103"/>
      <c r="E143" s="103"/>
    </row>
    <row r="144" spans="1:5" ht="15.75" x14ac:dyDescent="0.25">
      <c r="A144" s="83" t="s">
        <v>40</v>
      </c>
      <c r="B144" s="87" t="s">
        <v>72</v>
      </c>
      <c r="C144" s="87"/>
      <c r="D144" s="87" t="s">
        <v>72</v>
      </c>
      <c r="E144" s="87" t="s">
        <v>25</v>
      </c>
    </row>
    <row r="145" spans="1:5" ht="15.75" x14ac:dyDescent="0.25">
      <c r="A145" s="79"/>
      <c r="B145" s="88">
        <f>SUM(A145/0.625)</f>
        <v>0</v>
      </c>
      <c r="C145" s="88"/>
      <c r="D145" s="79"/>
      <c r="E145" s="88">
        <f>SUM(D145/3200)</f>
        <v>0</v>
      </c>
    </row>
    <row r="146" spans="1:5" ht="15.75" x14ac:dyDescent="0.25">
      <c r="A146" s="80"/>
      <c r="B146" s="80"/>
      <c r="C146" s="80"/>
      <c r="D146" s="80"/>
      <c r="E146" s="80"/>
    </row>
    <row r="147" spans="1:5" ht="15.75" x14ac:dyDescent="0.25">
      <c r="A147" s="102" t="s">
        <v>73</v>
      </c>
      <c r="B147" s="103"/>
      <c r="C147" s="103"/>
      <c r="D147" s="103"/>
      <c r="E147" s="103"/>
    </row>
    <row r="148" spans="1:5" ht="15.75" x14ac:dyDescent="0.25">
      <c r="A148" s="83" t="s">
        <v>40</v>
      </c>
      <c r="B148" s="87" t="s">
        <v>74</v>
      </c>
      <c r="C148" s="87"/>
      <c r="D148" s="83" t="s">
        <v>74</v>
      </c>
      <c r="E148" s="87" t="s">
        <v>25</v>
      </c>
    </row>
    <row r="149" spans="1:5" ht="15.75" x14ac:dyDescent="0.25">
      <c r="A149" s="79"/>
      <c r="B149" s="88">
        <f>SUM(A149/4.5)</f>
        <v>0</v>
      </c>
      <c r="C149" s="88"/>
      <c r="D149" s="79"/>
      <c r="E149" s="88">
        <f>SUM(D149/444.44)</f>
        <v>0</v>
      </c>
    </row>
    <row r="150" spans="1:5" ht="15.75" x14ac:dyDescent="0.25">
      <c r="A150" s="80"/>
      <c r="B150" s="80"/>
      <c r="C150" s="80"/>
      <c r="D150" s="80"/>
      <c r="E150" s="80"/>
    </row>
    <row r="151" spans="1:5" ht="15.75" x14ac:dyDescent="0.25">
      <c r="A151" s="80"/>
      <c r="B151" s="80"/>
      <c r="C151" s="80"/>
      <c r="D151" s="80"/>
      <c r="E151" s="80"/>
    </row>
    <row r="152" spans="1:5" ht="15.75" x14ac:dyDescent="0.25">
      <c r="A152" s="102" t="s">
        <v>75</v>
      </c>
      <c r="B152" s="103"/>
      <c r="C152" s="103"/>
      <c r="D152" s="103"/>
      <c r="E152" s="103"/>
    </row>
    <row r="153" spans="1:5" ht="15.75" x14ac:dyDescent="0.25">
      <c r="A153" s="83" t="s">
        <v>40</v>
      </c>
      <c r="B153" s="87" t="s">
        <v>51</v>
      </c>
      <c r="C153" s="87"/>
      <c r="D153" s="83" t="s">
        <v>51</v>
      </c>
      <c r="E153" s="87" t="s">
        <v>25</v>
      </c>
    </row>
    <row r="154" spans="1:5" ht="15.75" x14ac:dyDescent="0.25">
      <c r="A154" s="79"/>
      <c r="B154" s="88">
        <f>SUM(A154/285.71)</f>
        <v>0</v>
      </c>
      <c r="C154" s="88"/>
      <c r="D154" s="79"/>
      <c r="E154" s="88">
        <f>SUM(D154/7)</f>
        <v>0</v>
      </c>
    </row>
    <row r="155" spans="1:5" ht="15.75" x14ac:dyDescent="0.25">
      <c r="A155" s="80"/>
      <c r="B155" s="80"/>
      <c r="C155" s="80"/>
      <c r="D155" s="80"/>
      <c r="E155" s="80"/>
    </row>
    <row r="156" spans="1:5" ht="15.75" x14ac:dyDescent="0.25">
      <c r="A156" s="102" t="s">
        <v>76</v>
      </c>
      <c r="B156" s="103"/>
      <c r="C156" s="103"/>
      <c r="D156" s="103"/>
      <c r="E156" s="103"/>
    </row>
    <row r="157" spans="1:5" ht="15.75" x14ac:dyDescent="0.25">
      <c r="A157" s="83" t="s">
        <v>40</v>
      </c>
      <c r="B157" s="87" t="s">
        <v>51</v>
      </c>
      <c r="C157" s="87"/>
      <c r="D157" s="83" t="s">
        <v>51</v>
      </c>
      <c r="E157" s="87" t="s">
        <v>25</v>
      </c>
    </row>
    <row r="158" spans="1:5" ht="15.75" x14ac:dyDescent="0.25">
      <c r="A158" s="79"/>
      <c r="B158" s="88">
        <f>SUM(A158/363.64)</f>
        <v>0</v>
      </c>
      <c r="C158" s="88"/>
      <c r="D158" s="79"/>
      <c r="E158" s="88">
        <f>SUM(D158/5.5)</f>
        <v>0</v>
      </c>
    </row>
  </sheetData>
  <mergeCells count="57">
    <mergeCell ref="A147:E147"/>
    <mergeCell ref="A156:E156"/>
    <mergeCell ref="A123:E123"/>
    <mergeCell ref="A127:E127"/>
    <mergeCell ref="A131:E131"/>
    <mergeCell ref="A135:E135"/>
    <mergeCell ref="A139:E139"/>
    <mergeCell ref="A143:E143"/>
    <mergeCell ref="A152:E152"/>
    <mergeCell ref="A63:E63"/>
    <mergeCell ref="A67:E67"/>
    <mergeCell ref="A119:E119"/>
    <mergeCell ref="A75:E75"/>
    <mergeCell ref="A79:E79"/>
    <mergeCell ref="A83:E83"/>
    <mergeCell ref="A87:E87"/>
    <mergeCell ref="A91:E91"/>
    <mergeCell ref="A95:E95"/>
    <mergeCell ref="A99:E99"/>
    <mergeCell ref="A71:E71"/>
    <mergeCell ref="A103:E103"/>
    <mergeCell ref="A107:E107"/>
    <mergeCell ref="A111:E111"/>
    <mergeCell ref="A115:E115"/>
    <mergeCell ref="A51:E51"/>
    <mergeCell ref="A55:E55"/>
    <mergeCell ref="A59:E59"/>
    <mergeCell ref="A31:E31"/>
    <mergeCell ref="A32:B32"/>
    <mergeCell ref="D32:E32"/>
    <mergeCell ref="A36:E36"/>
    <mergeCell ref="A37:B37"/>
    <mergeCell ref="D37:E37"/>
    <mergeCell ref="A41:E41"/>
    <mergeCell ref="A42:B42"/>
    <mergeCell ref="D42:E42"/>
    <mergeCell ref="A46:E46"/>
    <mergeCell ref="A47:B47"/>
    <mergeCell ref="D47:E47"/>
    <mergeCell ref="A21:E21"/>
    <mergeCell ref="A22:B22"/>
    <mergeCell ref="D22:E22"/>
    <mergeCell ref="A26:E26"/>
    <mergeCell ref="A27:B27"/>
    <mergeCell ref="D27:E27"/>
    <mergeCell ref="A11:E11"/>
    <mergeCell ref="A12:B12"/>
    <mergeCell ref="D12:E12"/>
    <mergeCell ref="A16:E16"/>
    <mergeCell ref="A17:B17"/>
    <mergeCell ref="D17:E17"/>
    <mergeCell ref="A1:E1"/>
    <mergeCell ref="A2:B2"/>
    <mergeCell ref="D2:E2"/>
    <mergeCell ref="A6:E6"/>
    <mergeCell ref="A7:B7"/>
    <mergeCell ref="D7:E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8" tint="0.39997558519241921"/>
  </sheetPr>
  <dimension ref="A1:E61"/>
  <sheetViews>
    <sheetView workbookViewId="0">
      <selection sqref="A1:A2"/>
    </sheetView>
  </sheetViews>
  <sheetFormatPr defaultRowHeight="15" x14ac:dyDescent="0.25"/>
  <cols>
    <col min="1" max="1" width="19.5703125" customWidth="1"/>
    <col min="2" max="2" width="20.5703125" customWidth="1"/>
    <col min="3" max="3" width="21.140625" customWidth="1"/>
    <col min="4" max="4" width="17.5703125" customWidth="1"/>
    <col min="5" max="5" width="21.85546875" customWidth="1"/>
  </cols>
  <sheetData>
    <row r="1" spans="1:5" ht="72" x14ac:dyDescent="0.25">
      <c r="A1" s="106" t="s">
        <v>77</v>
      </c>
      <c r="B1" s="89" t="s">
        <v>78</v>
      </c>
      <c r="C1" s="90" t="s">
        <v>79</v>
      </c>
      <c r="D1" s="33" t="s">
        <v>80</v>
      </c>
      <c r="E1" s="16"/>
    </row>
    <row r="2" spans="1:5" ht="18" x14ac:dyDescent="0.25">
      <c r="A2" s="106"/>
      <c r="B2" s="32">
        <v>0.65</v>
      </c>
      <c r="C2" s="31">
        <v>0.2</v>
      </c>
      <c r="D2" s="30">
        <v>0.15</v>
      </c>
      <c r="E2" s="29"/>
    </row>
    <row r="3" spans="1:5" ht="18" x14ac:dyDescent="0.25">
      <c r="A3" s="28">
        <v>0</v>
      </c>
      <c r="B3" s="27">
        <f>SUM(A3*0.65)</f>
        <v>0</v>
      </c>
      <c r="C3" s="26">
        <f>SUM(A3*0.2)</f>
        <v>0</v>
      </c>
      <c r="D3" s="25">
        <f>SUM(A3*0.15)</f>
        <v>0</v>
      </c>
      <c r="E3" s="16"/>
    </row>
    <row r="4" spans="1:5" ht="18" x14ac:dyDescent="0.25">
      <c r="A4" s="22"/>
      <c r="B4" s="21"/>
      <c r="C4" s="21"/>
      <c r="D4" s="21"/>
      <c r="E4" s="21"/>
    </row>
    <row r="5" spans="1:5" ht="18" x14ac:dyDescent="0.25">
      <c r="A5" s="107" t="s">
        <v>78</v>
      </c>
      <c r="B5" s="24" t="s">
        <v>81</v>
      </c>
      <c r="C5" s="24" t="s">
        <v>82</v>
      </c>
      <c r="D5" s="24" t="s">
        <v>83</v>
      </c>
      <c r="E5" s="24" t="s">
        <v>84</v>
      </c>
    </row>
    <row r="6" spans="1:5" ht="18" x14ac:dyDescent="0.25">
      <c r="A6" s="108"/>
      <c r="B6" s="23">
        <v>0.21</v>
      </c>
      <c r="C6" s="23">
        <v>0.16</v>
      </c>
      <c r="D6" s="23">
        <v>0.09</v>
      </c>
      <c r="E6" s="23">
        <v>0.18</v>
      </c>
    </row>
    <row r="7" spans="1:5" ht="18" x14ac:dyDescent="0.25">
      <c r="A7" s="108"/>
      <c r="B7" s="18">
        <f>SUM(A3*0.21)</f>
        <v>0</v>
      </c>
      <c r="C7" s="18">
        <f>SUM(A3*0.16)</f>
        <v>0</v>
      </c>
      <c r="D7" s="18">
        <f>SUM(A3*0.09)</f>
        <v>0</v>
      </c>
      <c r="E7" s="18">
        <f>SUM(A3*0.18)</f>
        <v>0</v>
      </c>
    </row>
    <row r="8" spans="1:5" ht="18" x14ac:dyDescent="0.25">
      <c r="A8" s="22"/>
      <c r="B8" s="21"/>
      <c r="C8" s="21"/>
      <c r="D8" s="21"/>
      <c r="E8" s="21"/>
    </row>
    <row r="9" spans="1:5" ht="18" x14ac:dyDescent="0.25">
      <c r="A9" s="111" t="s">
        <v>79</v>
      </c>
      <c r="B9" s="20" t="s">
        <v>85</v>
      </c>
      <c r="C9" s="20" t="s">
        <v>86</v>
      </c>
      <c r="D9" s="20" t="s">
        <v>87</v>
      </c>
      <c r="E9" s="20" t="s">
        <v>88</v>
      </c>
    </row>
    <row r="10" spans="1:5" ht="18" x14ac:dyDescent="0.25">
      <c r="A10" s="112"/>
      <c r="B10" s="19">
        <v>7.0000000000000007E-2</v>
      </c>
      <c r="C10" s="19">
        <v>0.03</v>
      </c>
      <c r="D10" s="19">
        <v>0.03</v>
      </c>
      <c r="E10" s="19">
        <v>0.08</v>
      </c>
    </row>
    <row r="11" spans="1:5" ht="18" x14ac:dyDescent="0.25">
      <c r="A11" s="112"/>
      <c r="B11" s="18">
        <f>SUM(A3*0.07)</f>
        <v>0</v>
      </c>
      <c r="C11" s="18">
        <f>SUM(A3*0.03)</f>
        <v>0</v>
      </c>
      <c r="D11" s="18">
        <f>SUM(A3*0.03)</f>
        <v>0</v>
      </c>
      <c r="E11" s="18">
        <f>SUM(A3*0.08)</f>
        <v>0</v>
      </c>
    </row>
    <row r="12" spans="1:5" ht="18.75" thickBot="1" x14ac:dyDescent="0.3">
      <c r="A12" s="17"/>
      <c r="B12" s="16"/>
      <c r="C12" s="16"/>
      <c r="D12" s="16"/>
      <c r="E12" s="16"/>
    </row>
    <row r="13" spans="1:5" ht="35.25" customHeight="1" thickBot="1" x14ac:dyDescent="0.3">
      <c r="A13" s="113" t="s">
        <v>89</v>
      </c>
      <c r="B13" s="114"/>
      <c r="C13" s="114"/>
      <c r="D13" s="114"/>
      <c r="E13" s="115"/>
    </row>
    <row r="14" spans="1:5" ht="15.75" x14ac:dyDescent="0.25">
      <c r="A14" s="116" t="s">
        <v>21</v>
      </c>
      <c r="B14" s="117"/>
      <c r="C14" s="117"/>
      <c r="D14" s="117"/>
      <c r="E14" s="117"/>
    </row>
    <row r="15" spans="1:5" ht="15.75" x14ac:dyDescent="0.25">
      <c r="A15" s="100" t="s">
        <v>22</v>
      </c>
      <c r="B15" s="101"/>
      <c r="C15" s="78"/>
      <c r="D15" s="100" t="s">
        <v>23</v>
      </c>
      <c r="E15" s="101"/>
    </row>
    <row r="16" spans="1:5" ht="15.75" x14ac:dyDescent="0.25">
      <c r="A16" s="87" t="s">
        <v>24</v>
      </c>
      <c r="B16" s="87" t="s">
        <v>25</v>
      </c>
      <c r="C16" s="87"/>
      <c r="D16" s="87" t="s">
        <v>24</v>
      </c>
      <c r="E16" s="87" t="s">
        <v>25</v>
      </c>
    </row>
    <row r="17" spans="1:5" ht="15.75" x14ac:dyDescent="0.25">
      <c r="A17" s="81">
        <f>SUM(B7)</f>
        <v>0</v>
      </c>
      <c r="B17" s="86">
        <f>SUM(A17/50)</f>
        <v>0</v>
      </c>
      <c r="C17" s="88"/>
      <c r="D17" s="81">
        <f>SUM(B7)</f>
        <v>0</v>
      </c>
      <c r="E17" s="86">
        <f>SUM(D17/4)</f>
        <v>0</v>
      </c>
    </row>
    <row r="18" spans="1:5" ht="15.75" x14ac:dyDescent="0.25">
      <c r="A18" s="88"/>
      <c r="B18" s="88"/>
      <c r="C18" s="88"/>
      <c r="D18" s="88"/>
      <c r="E18" s="88"/>
    </row>
    <row r="19" spans="1:5" ht="15.75" x14ac:dyDescent="0.25">
      <c r="A19" s="109" t="s">
        <v>26</v>
      </c>
      <c r="B19" s="110"/>
      <c r="C19" s="110"/>
      <c r="D19" s="110"/>
      <c r="E19" s="110"/>
    </row>
    <row r="20" spans="1:5" ht="15.75" x14ac:dyDescent="0.25">
      <c r="A20" s="100" t="s">
        <v>22</v>
      </c>
      <c r="B20" s="101"/>
      <c r="C20" s="78"/>
      <c r="D20" s="100" t="s">
        <v>23</v>
      </c>
      <c r="E20" s="101"/>
    </row>
    <row r="21" spans="1:5" ht="15.75" x14ac:dyDescent="0.25">
      <c r="A21" s="87" t="s">
        <v>24</v>
      </c>
      <c r="B21" s="87" t="s">
        <v>25</v>
      </c>
      <c r="C21" s="87"/>
      <c r="D21" s="87" t="s">
        <v>24</v>
      </c>
      <c r="E21" s="87" t="s">
        <v>25</v>
      </c>
    </row>
    <row r="22" spans="1:5" ht="15.75" x14ac:dyDescent="0.25">
      <c r="A22" s="81">
        <f>SUM(C7)</f>
        <v>0</v>
      </c>
      <c r="B22" s="86">
        <f>SUM(A22/5)</f>
        <v>0</v>
      </c>
      <c r="C22" s="88"/>
      <c r="D22" s="81">
        <f>SUM(C7)</f>
        <v>0</v>
      </c>
      <c r="E22" s="86">
        <f>SUM(D22/2.65)</f>
        <v>0</v>
      </c>
    </row>
    <row r="23" spans="1:5" ht="15.75" x14ac:dyDescent="0.25">
      <c r="A23" s="88"/>
      <c r="B23" s="88"/>
      <c r="C23" s="88"/>
      <c r="D23" s="88"/>
      <c r="E23" s="88"/>
    </row>
    <row r="24" spans="1:5" ht="15.75" x14ac:dyDescent="0.25">
      <c r="A24" s="109" t="s">
        <v>27</v>
      </c>
      <c r="B24" s="110"/>
      <c r="C24" s="110"/>
      <c r="D24" s="110"/>
      <c r="E24" s="110"/>
    </row>
    <row r="25" spans="1:5" ht="15.75" x14ac:dyDescent="0.25">
      <c r="A25" s="100" t="s">
        <v>22</v>
      </c>
      <c r="B25" s="101"/>
      <c r="C25" s="78"/>
      <c r="D25" s="100" t="s">
        <v>23</v>
      </c>
      <c r="E25" s="101"/>
    </row>
    <row r="26" spans="1:5" ht="15.75" x14ac:dyDescent="0.25">
      <c r="A26" s="87" t="s">
        <v>24</v>
      </c>
      <c r="B26" s="87" t="s">
        <v>25</v>
      </c>
      <c r="C26" s="87"/>
      <c r="D26" s="87" t="s">
        <v>24</v>
      </c>
      <c r="E26" s="87" t="s">
        <v>25</v>
      </c>
    </row>
    <row r="27" spans="1:5" ht="15.75" x14ac:dyDescent="0.25">
      <c r="A27" s="81">
        <f>SUM(D7)</f>
        <v>0</v>
      </c>
      <c r="B27" s="86">
        <f>SUM(A27/4)</f>
        <v>0</v>
      </c>
      <c r="C27" s="88"/>
      <c r="D27" s="81">
        <f>SUM(D7)</f>
        <v>0</v>
      </c>
      <c r="E27" s="86">
        <f>SUM(D27/2.31)</f>
        <v>0</v>
      </c>
    </row>
    <row r="28" spans="1:5" ht="15.75" x14ac:dyDescent="0.25">
      <c r="A28" s="80"/>
      <c r="B28" s="80"/>
      <c r="C28" s="80"/>
      <c r="D28" s="80"/>
      <c r="E28" s="80"/>
    </row>
    <row r="29" spans="1:5" ht="15.75" x14ac:dyDescent="0.25">
      <c r="A29" s="109" t="s">
        <v>90</v>
      </c>
      <c r="B29" s="110"/>
      <c r="C29" s="110"/>
      <c r="D29" s="110"/>
      <c r="E29" s="110"/>
    </row>
    <row r="30" spans="1:5" ht="15.75" x14ac:dyDescent="0.25">
      <c r="A30" s="100" t="s">
        <v>22</v>
      </c>
      <c r="B30" s="101"/>
      <c r="C30" s="78"/>
      <c r="D30" s="100" t="s">
        <v>23</v>
      </c>
      <c r="E30" s="101"/>
    </row>
    <row r="31" spans="1:5" ht="15.75" x14ac:dyDescent="0.25">
      <c r="A31" s="87" t="s">
        <v>24</v>
      </c>
      <c r="B31" s="87" t="s">
        <v>25</v>
      </c>
      <c r="C31" s="87"/>
      <c r="D31" s="87" t="s">
        <v>24</v>
      </c>
      <c r="E31" s="87" t="s">
        <v>25</v>
      </c>
    </row>
    <row r="32" spans="1:5" ht="15.75" x14ac:dyDescent="0.25">
      <c r="A32" s="81">
        <f>SUM(E7)</f>
        <v>0</v>
      </c>
      <c r="B32" s="86">
        <f>SUM(A32/4)</f>
        <v>0</v>
      </c>
      <c r="C32" s="88"/>
      <c r="D32" s="81">
        <f>SUM(E7)</f>
        <v>0</v>
      </c>
      <c r="E32" s="86">
        <f>SUM(D32/2.31)</f>
        <v>0</v>
      </c>
    </row>
    <row r="33" spans="1:5" ht="15.75" x14ac:dyDescent="0.25">
      <c r="A33" s="80"/>
      <c r="B33" s="80"/>
      <c r="C33" s="80"/>
      <c r="D33" s="80"/>
      <c r="E33" s="80"/>
    </row>
    <row r="34" spans="1:5" ht="15.75" x14ac:dyDescent="0.25">
      <c r="A34" s="120" t="s">
        <v>28</v>
      </c>
      <c r="B34" s="121"/>
      <c r="C34" s="121"/>
      <c r="D34" s="121"/>
      <c r="E34" s="121"/>
    </row>
    <row r="35" spans="1:5" ht="15.75" x14ac:dyDescent="0.25">
      <c r="A35" s="100" t="s">
        <v>22</v>
      </c>
      <c r="B35" s="101"/>
      <c r="C35" s="78"/>
      <c r="D35" s="100" t="s">
        <v>23</v>
      </c>
      <c r="E35" s="101"/>
    </row>
    <row r="36" spans="1:5" ht="15.75" x14ac:dyDescent="0.25">
      <c r="A36" s="87" t="s">
        <v>24</v>
      </c>
      <c r="B36" s="87" t="s">
        <v>25</v>
      </c>
      <c r="C36" s="87"/>
      <c r="D36" s="87" t="s">
        <v>24</v>
      </c>
      <c r="E36" s="87" t="s">
        <v>25</v>
      </c>
    </row>
    <row r="37" spans="1:5" ht="15.75" x14ac:dyDescent="0.25">
      <c r="A37" s="81">
        <f>SUM(B11)</f>
        <v>0</v>
      </c>
      <c r="B37" s="86">
        <f>SUM(A37/3.33)</f>
        <v>0</v>
      </c>
      <c r="C37" s="88"/>
      <c r="D37" s="81">
        <f>SUM(B11)</f>
        <v>0</v>
      </c>
      <c r="E37" s="86">
        <f>SUM(D37/1.33)</f>
        <v>0</v>
      </c>
    </row>
    <row r="38" spans="1:5" ht="15.75" x14ac:dyDescent="0.25">
      <c r="A38" s="80"/>
      <c r="B38" s="80"/>
      <c r="C38" s="80"/>
      <c r="D38" s="80"/>
      <c r="E38" s="80"/>
    </row>
    <row r="39" spans="1:5" ht="15.75" x14ac:dyDescent="0.25">
      <c r="A39" s="120" t="s">
        <v>30</v>
      </c>
      <c r="B39" s="121"/>
      <c r="C39" s="121"/>
      <c r="D39" s="121"/>
      <c r="E39" s="121"/>
    </row>
    <row r="40" spans="1:5" ht="15.75" x14ac:dyDescent="0.25">
      <c r="A40" s="100" t="s">
        <v>22</v>
      </c>
      <c r="B40" s="101"/>
      <c r="C40" s="78"/>
      <c r="D40" s="100" t="s">
        <v>23</v>
      </c>
      <c r="E40" s="101"/>
    </row>
    <row r="41" spans="1:5" ht="15.75" x14ac:dyDescent="0.25">
      <c r="A41" s="87" t="s">
        <v>24</v>
      </c>
      <c r="B41" s="87" t="s">
        <v>25</v>
      </c>
      <c r="C41" s="87"/>
      <c r="D41" s="87" t="s">
        <v>24</v>
      </c>
      <c r="E41" s="87" t="s">
        <v>25</v>
      </c>
    </row>
    <row r="42" spans="1:5" ht="15.75" x14ac:dyDescent="0.25">
      <c r="A42" s="81">
        <f>SUM(C11)</f>
        <v>0</v>
      </c>
      <c r="B42" s="86">
        <f>SUM(A42/27.02)</f>
        <v>0</v>
      </c>
      <c r="C42" s="88"/>
      <c r="D42" s="81">
        <f>SUM(C11)</f>
        <v>0</v>
      </c>
      <c r="E42" s="86">
        <f>SUM(D42/8)</f>
        <v>0</v>
      </c>
    </row>
    <row r="43" spans="1:5" ht="15.75" x14ac:dyDescent="0.25">
      <c r="A43" s="80"/>
      <c r="B43" s="80"/>
      <c r="C43" s="80"/>
      <c r="D43" s="80"/>
      <c r="E43" s="80"/>
    </row>
    <row r="44" spans="1:5" ht="15.75" x14ac:dyDescent="0.25">
      <c r="A44" s="118" t="s">
        <v>31</v>
      </c>
      <c r="B44" s="119"/>
      <c r="C44" s="119"/>
      <c r="D44" s="119"/>
      <c r="E44" s="119"/>
    </row>
    <row r="45" spans="1:5" ht="15.75" x14ac:dyDescent="0.25">
      <c r="A45" s="102" t="s">
        <v>22</v>
      </c>
      <c r="B45" s="103"/>
      <c r="C45" s="78"/>
      <c r="D45" s="102" t="s">
        <v>23</v>
      </c>
      <c r="E45" s="103"/>
    </row>
    <row r="46" spans="1:5" ht="15.75" x14ac:dyDescent="0.25">
      <c r="A46" s="83" t="s">
        <v>24</v>
      </c>
      <c r="B46" s="87" t="s">
        <v>25</v>
      </c>
      <c r="C46" s="87"/>
      <c r="D46" s="83" t="s">
        <v>24</v>
      </c>
      <c r="E46" s="87" t="s">
        <v>25</v>
      </c>
    </row>
    <row r="47" spans="1:5" ht="15.75" x14ac:dyDescent="0.25">
      <c r="A47" s="81">
        <f>SUM(D11)</f>
        <v>0</v>
      </c>
      <c r="B47" s="86">
        <f>SUM(A47/13.33)</f>
        <v>0</v>
      </c>
      <c r="C47" s="88"/>
      <c r="D47" s="81">
        <f>SUM(D11)</f>
        <v>0</v>
      </c>
      <c r="E47" s="86">
        <f>SUM(D47/5.71)</f>
        <v>0</v>
      </c>
    </row>
    <row r="48" spans="1:5" ht="15.75" x14ac:dyDescent="0.25">
      <c r="A48" s="80"/>
      <c r="B48" s="80"/>
      <c r="C48" s="80"/>
      <c r="D48" s="80"/>
      <c r="E48" s="80"/>
    </row>
    <row r="49" spans="1:5" ht="15.75" x14ac:dyDescent="0.25">
      <c r="A49" s="118" t="s">
        <v>37</v>
      </c>
      <c r="B49" s="119"/>
      <c r="C49" s="119"/>
      <c r="D49" s="119"/>
      <c r="E49" s="119"/>
    </row>
    <row r="50" spans="1:5" ht="15.75" x14ac:dyDescent="0.25">
      <c r="A50" s="102" t="s">
        <v>22</v>
      </c>
      <c r="B50" s="103"/>
      <c r="C50" s="78"/>
      <c r="D50" s="102" t="s">
        <v>23</v>
      </c>
      <c r="E50" s="103"/>
    </row>
    <row r="51" spans="1:5" ht="15.75" x14ac:dyDescent="0.25">
      <c r="A51" s="83" t="s">
        <v>24</v>
      </c>
      <c r="B51" s="87" t="s">
        <v>25</v>
      </c>
      <c r="C51" s="87"/>
      <c r="D51" s="83" t="s">
        <v>24</v>
      </c>
      <c r="E51" s="87" t="s">
        <v>25</v>
      </c>
    </row>
    <row r="52" spans="1:5" ht="15.75" x14ac:dyDescent="0.25">
      <c r="A52" s="82">
        <f>SUM(E11)/2</f>
        <v>0</v>
      </c>
      <c r="B52" s="86">
        <f>SUM(A52/66.66)</f>
        <v>0</v>
      </c>
      <c r="C52" s="88"/>
      <c r="D52" s="82">
        <f>SUM(E11)/2</f>
        <v>0</v>
      </c>
      <c r="E52" s="86">
        <f>SUM(D52/3.88)</f>
        <v>0</v>
      </c>
    </row>
    <row r="53" spans="1:5" ht="15.75" x14ac:dyDescent="0.25">
      <c r="A53" s="80"/>
      <c r="B53" s="80"/>
      <c r="C53" s="80"/>
      <c r="D53" s="80"/>
      <c r="E53" s="80"/>
    </row>
    <row r="54" spans="1:5" ht="15.75" x14ac:dyDescent="0.25">
      <c r="A54" s="118" t="s">
        <v>38</v>
      </c>
      <c r="B54" s="119"/>
      <c r="C54" s="119"/>
      <c r="D54" s="119"/>
      <c r="E54" s="119"/>
    </row>
    <row r="55" spans="1:5" ht="15.75" x14ac:dyDescent="0.25">
      <c r="A55" s="102" t="s">
        <v>22</v>
      </c>
      <c r="B55" s="103"/>
      <c r="C55" s="78"/>
      <c r="D55" s="102" t="s">
        <v>23</v>
      </c>
      <c r="E55" s="103"/>
    </row>
    <row r="56" spans="1:5" ht="15.75" x14ac:dyDescent="0.25">
      <c r="A56" s="83" t="s">
        <v>24</v>
      </c>
      <c r="B56" s="87" t="s">
        <v>25</v>
      </c>
      <c r="C56" s="87"/>
      <c r="D56" s="83" t="s">
        <v>24</v>
      </c>
      <c r="E56" s="87" t="s">
        <v>25</v>
      </c>
    </row>
    <row r="57" spans="1:5" ht="15.75" x14ac:dyDescent="0.25">
      <c r="A57" s="82">
        <f>SUM(E11)/2</f>
        <v>0</v>
      </c>
      <c r="B57" s="86">
        <f>SUM(A57/80)</f>
        <v>0</v>
      </c>
      <c r="C57" s="88"/>
      <c r="D57" s="82">
        <f>SUM(E11)/2</f>
        <v>0</v>
      </c>
      <c r="E57" s="86">
        <f>SUM(D57/7.41)</f>
        <v>0</v>
      </c>
    </row>
    <row r="58" spans="1:5" ht="15.75" x14ac:dyDescent="0.25">
      <c r="A58" s="80"/>
      <c r="B58" s="80"/>
      <c r="C58" s="80"/>
      <c r="D58" s="80"/>
      <c r="E58" s="80"/>
    </row>
    <row r="59" spans="1:5" ht="18.75" thickBot="1" x14ac:dyDescent="0.3">
      <c r="A59" s="17"/>
      <c r="B59" s="16"/>
      <c r="C59" s="16"/>
      <c r="D59" s="16"/>
      <c r="E59" s="16"/>
    </row>
    <row r="60" spans="1:5" ht="18" x14ac:dyDescent="0.25">
      <c r="A60" s="124" t="s">
        <v>91</v>
      </c>
      <c r="B60" s="125"/>
      <c r="C60" s="125"/>
      <c r="D60" s="125"/>
      <c r="E60" s="15">
        <f>SUM(E57,E52,E47,E42,E37,E32,E27,E22,E17)</f>
        <v>0</v>
      </c>
    </row>
    <row r="61" spans="1:5" ht="18.75" thickBot="1" x14ac:dyDescent="0.3">
      <c r="A61" s="122" t="s">
        <v>92</v>
      </c>
      <c r="B61" s="123"/>
      <c r="C61" s="123"/>
      <c r="D61" s="123"/>
      <c r="E61" s="14">
        <f>SUM(B57,B52,B47,B42,B37,B32,B27,B22,B17)</f>
        <v>0</v>
      </c>
    </row>
  </sheetData>
  <sheetProtection selectLockedCells="1"/>
  <mergeCells count="33">
    <mergeCell ref="A61:D61"/>
    <mergeCell ref="A50:B50"/>
    <mergeCell ref="D50:E50"/>
    <mergeCell ref="A54:E54"/>
    <mergeCell ref="A55:B55"/>
    <mergeCell ref="D55:E55"/>
    <mergeCell ref="A60:D60"/>
    <mergeCell ref="A49:E49"/>
    <mergeCell ref="A30:B30"/>
    <mergeCell ref="D30:E30"/>
    <mergeCell ref="A34:E34"/>
    <mergeCell ref="A35:B35"/>
    <mergeCell ref="D35:E35"/>
    <mergeCell ref="A39:E39"/>
    <mergeCell ref="A40:B40"/>
    <mergeCell ref="D40:E40"/>
    <mergeCell ref="A44:E44"/>
    <mergeCell ref="A45:B45"/>
    <mergeCell ref="D45:E45"/>
    <mergeCell ref="A1:A2"/>
    <mergeCell ref="A5:A7"/>
    <mergeCell ref="A29:E29"/>
    <mergeCell ref="A9:A11"/>
    <mergeCell ref="A13:E13"/>
    <mergeCell ref="A14:E14"/>
    <mergeCell ref="A15:B15"/>
    <mergeCell ref="D15:E15"/>
    <mergeCell ref="A19:E19"/>
    <mergeCell ref="A20:B20"/>
    <mergeCell ref="D20:E20"/>
    <mergeCell ref="A24:E24"/>
    <mergeCell ref="A25:B25"/>
    <mergeCell ref="D25:E2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theme="8" tint="0.39997558519241921"/>
  </sheetPr>
  <dimension ref="A1:E28"/>
  <sheetViews>
    <sheetView workbookViewId="0">
      <selection activeCell="B2" sqref="B2"/>
    </sheetView>
  </sheetViews>
  <sheetFormatPr defaultRowHeight="15" x14ac:dyDescent="0.25"/>
  <cols>
    <col min="1" max="1" width="17.5703125" customWidth="1"/>
    <col min="2" max="2" width="20.5703125" customWidth="1"/>
    <col min="3" max="3" width="14.28515625" customWidth="1"/>
    <col min="4" max="4" width="17.5703125" customWidth="1"/>
    <col min="5" max="5" width="21.85546875" customWidth="1"/>
  </cols>
  <sheetData>
    <row r="1" spans="1:5" ht="72" x14ac:dyDescent="0.25">
      <c r="A1" s="126" t="s">
        <v>93</v>
      </c>
      <c r="B1" s="91" t="s">
        <v>78</v>
      </c>
      <c r="C1" s="91"/>
      <c r="D1" s="33" t="s">
        <v>80</v>
      </c>
      <c r="E1" s="36"/>
    </row>
    <row r="2" spans="1:5" ht="18.75" thickBot="1" x14ac:dyDescent="0.3">
      <c r="A2" s="126"/>
      <c r="B2" s="39">
        <v>1</v>
      </c>
      <c r="C2" s="39"/>
      <c r="D2" s="30">
        <v>0.08</v>
      </c>
      <c r="E2" s="34"/>
    </row>
    <row r="3" spans="1:5" ht="18.75" thickBot="1" x14ac:dyDescent="0.3">
      <c r="A3" s="38"/>
      <c r="B3" s="37">
        <f>SUM(A3*0.92)</f>
        <v>0</v>
      </c>
      <c r="C3" s="37"/>
      <c r="D3" s="25">
        <f>SUM(A3*0.08)</f>
        <v>0</v>
      </c>
      <c r="E3" s="36"/>
    </row>
    <row r="4" spans="1:5" ht="18" x14ac:dyDescent="0.25">
      <c r="A4" s="22"/>
      <c r="B4" s="21"/>
      <c r="C4" s="21"/>
      <c r="D4" s="21"/>
      <c r="E4" s="21"/>
    </row>
    <row r="5" spans="1:5" ht="18" x14ac:dyDescent="0.25">
      <c r="A5" s="126" t="s">
        <v>78</v>
      </c>
      <c r="B5" s="35" t="s">
        <v>81</v>
      </c>
      <c r="C5" s="35" t="s">
        <v>82</v>
      </c>
      <c r="D5" s="35" t="s">
        <v>83</v>
      </c>
      <c r="E5" s="35" t="s">
        <v>84</v>
      </c>
    </row>
    <row r="6" spans="1:5" ht="18" x14ac:dyDescent="0.25">
      <c r="A6" s="127"/>
      <c r="B6" s="34">
        <v>0.57999999999999996</v>
      </c>
      <c r="C6" s="34">
        <v>0.16</v>
      </c>
      <c r="D6" s="34">
        <v>0.08</v>
      </c>
      <c r="E6" s="34">
        <v>0.18</v>
      </c>
    </row>
    <row r="7" spans="1:5" ht="18" x14ac:dyDescent="0.25">
      <c r="A7" s="127"/>
      <c r="B7" s="18">
        <f>SUM(B3*0.58)</f>
        <v>0</v>
      </c>
      <c r="C7" s="18">
        <f>SUM(B3*0.16)</f>
        <v>0</v>
      </c>
      <c r="D7" s="18">
        <f>SUM(B3*0.08)</f>
        <v>0</v>
      </c>
      <c r="E7" s="18">
        <f>SUM(B3*0.18)</f>
        <v>0</v>
      </c>
    </row>
    <row r="8" spans="1:5" ht="18" x14ac:dyDescent="0.25">
      <c r="A8" s="22"/>
      <c r="B8" s="21"/>
      <c r="C8" s="21"/>
      <c r="D8" s="21"/>
      <c r="E8" s="21"/>
    </row>
    <row r="9" spans="1:5" ht="37.5" customHeight="1" x14ac:dyDescent="0.25">
      <c r="A9" s="128" t="s">
        <v>89</v>
      </c>
      <c r="B9" s="129"/>
      <c r="C9" s="129"/>
      <c r="D9" s="129"/>
      <c r="E9" s="129"/>
    </row>
    <row r="10" spans="1:5" ht="15.75" x14ac:dyDescent="0.25">
      <c r="A10" s="130" t="s">
        <v>21</v>
      </c>
      <c r="B10" s="131"/>
      <c r="C10" s="131"/>
      <c r="D10" s="131"/>
      <c r="E10" s="131"/>
    </row>
    <row r="11" spans="1:5" ht="15.75" x14ac:dyDescent="0.25">
      <c r="A11" s="100" t="s">
        <v>22</v>
      </c>
      <c r="B11" s="101"/>
      <c r="C11" s="78"/>
      <c r="D11" s="100" t="s">
        <v>23</v>
      </c>
      <c r="E11" s="101"/>
    </row>
    <row r="12" spans="1:5" ht="15.75" x14ac:dyDescent="0.25">
      <c r="A12" s="87" t="s">
        <v>24</v>
      </c>
      <c r="B12" s="87" t="s">
        <v>25</v>
      </c>
      <c r="C12" s="87"/>
      <c r="D12" s="87" t="s">
        <v>24</v>
      </c>
      <c r="E12" s="87" t="s">
        <v>25</v>
      </c>
    </row>
    <row r="13" spans="1:5" ht="15.75" x14ac:dyDescent="0.25">
      <c r="A13" s="81">
        <f>SUM(B7)</f>
        <v>0</v>
      </c>
      <c r="B13" s="86">
        <f>SUM(A13/50)</f>
        <v>0</v>
      </c>
      <c r="C13" s="88"/>
      <c r="D13" s="81">
        <f>SUM(B7)</f>
        <v>0</v>
      </c>
      <c r="E13" s="86">
        <f>SUM(D13/4)</f>
        <v>0</v>
      </c>
    </row>
    <row r="14" spans="1:5" ht="15.75" x14ac:dyDescent="0.25">
      <c r="A14" s="88"/>
      <c r="B14" s="88"/>
      <c r="C14" s="88"/>
      <c r="D14" s="88"/>
      <c r="E14" s="88"/>
    </row>
    <row r="15" spans="1:5" ht="15.75" x14ac:dyDescent="0.25">
      <c r="A15" s="109" t="s">
        <v>26</v>
      </c>
      <c r="B15" s="110"/>
      <c r="C15" s="110"/>
      <c r="D15" s="110"/>
      <c r="E15" s="110"/>
    </row>
    <row r="16" spans="1:5" ht="15.75" x14ac:dyDescent="0.25">
      <c r="A16" s="100" t="s">
        <v>22</v>
      </c>
      <c r="B16" s="101"/>
      <c r="C16" s="78"/>
      <c r="D16" s="100" t="s">
        <v>23</v>
      </c>
      <c r="E16" s="101"/>
    </row>
    <row r="17" spans="1:5" ht="15.75" x14ac:dyDescent="0.25">
      <c r="A17" s="87" t="s">
        <v>24</v>
      </c>
      <c r="B17" s="87" t="s">
        <v>25</v>
      </c>
      <c r="C17" s="87"/>
      <c r="D17" s="87" t="s">
        <v>24</v>
      </c>
      <c r="E17" s="87" t="s">
        <v>25</v>
      </c>
    </row>
    <row r="18" spans="1:5" ht="15.75" x14ac:dyDescent="0.25">
      <c r="A18" s="81">
        <f>SUM(C7)</f>
        <v>0</v>
      </c>
      <c r="B18" s="86">
        <f>SUM(A18/5)</f>
        <v>0</v>
      </c>
      <c r="C18" s="88"/>
      <c r="D18" s="81">
        <f>SUM(C7)</f>
        <v>0</v>
      </c>
      <c r="E18" s="86">
        <f>SUM(D18/2.65)</f>
        <v>0</v>
      </c>
    </row>
    <row r="19" spans="1:5" ht="15.75" x14ac:dyDescent="0.25">
      <c r="A19" s="88"/>
      <c r="B19" s="88"/>
      <c r="C19" s="88"/>
      <c r="D19" s="88"/>
      <c r="E19" s="88"/>
    </row>
    <row r="20" spans="1:5" ht="15.75" x14ac:dyDescent="0.25">
      <c r="A20" s="109" t="s">
        <v>27</v>
      </c>
      <c r="B20" s="110"/>
      <c r="C20" s="110"/>
      <c r="D20" s="110"/>
      <c r="E20" s="110"/>
    </row>
    <row r="21" spans="1:5" ht="15.75" x14ac:dyDescent="0.25">
      <c r="A21" s="100" t="s">
        <v>22</v>
      </c>
      <c r="B21" s="101"/>
      <c r="C21" s="78"/>
      <c r="D21" s="100" t="s">
        <v>23</v>
      </c>
      <c r="E21" s="101"/>
    </row>
    <row r="22" spans="1:5" ht="15.75" x14ac:dyDescent="0.25">
      <c r="A22" s="87" t="s">
        <v>24</v>
      </c>
      <c r="B22" s="87" t="s">
        <v>25</v>
      </c>
      <c r="C22" s="87"/>
      <c r="D22" s="87" t="s">
        <v>24</v>
      </c>
      <c r="E22" s="87" t="s">
        <v>25</v>
      </c>
    </row>
    <row r="23" spans="1:5" ht="15.75" x14ac:dyDescent="0.25">
      <c r="A23" s="81">
        <f>SUM(D7)</f>
        <v>0</v>
      </c>
      <c r="B23" s="86">
        <f>SUM(A23/4)</f>
        <v>0</v>
      </c>
      <c r="C23" s="88"/>
      <c r="D23" s="81">
        <f>SUM(D7)</f>
        <v>0</v>
      </c>
      <c r="E23" s="86">
        <f>SUM(D23/2.31)</f>
        <v>0</v>
      </c>
    </row>
    <row r="24" spans="1:5" ht="15.75" x14ac:dyDescent="0.25">
      <c r="A24" s="80"/>
      <c r="B24" s="80"/>
      <c r="C24" s="80"/>
      <c r="D24" s="80"/>
      <c r="E24" s="80"/>
    </row>
    <row r="25" spans="1:5" ht="15.75" x14ac:dyDescent="0.25">
      <c r="A25" s="109" t="s">
        <v>90</v>
      </c>
      <c r="B25" s="110"/>
      <c r="C25" s="110"/>
      <c r="D25" s="110"/>
      <c r="E25" s="110"/>
    </row>
    <row r="26" spans="1:5" ht="15.75" x14ac:dyDescent="0.25">
      <c r="A26" s="100" t="s">
        <v>22</v>
      </c>
      <c r="B26" s="101"/>
      <c r="C26" s="78"/>
      <c r="D26" s="100" t="s">
        <v>23</v>
      </c>
      <c r="E26" s="101"/>
    </row>
    <row r="27" spans="1:5" ht="15.75" x14ac:dyDescent="0.25">
      <c r="A27" s="87" t="s">
        <v>24</v>
      </c>
      <c r="B27" s="87" t="s">
        <v>25</v>
      </c>
      <c r="C27" s="87"/>
      <c r="D27" s="87" t="s">
        <v>24</v>
      </c>
      <c r="E27" s="87" t="s">
        <v>25</v>
      </c>
    </row>
    <row r="28" spans="1:5" ht="15.75" x14ac:dyDescent="0.25">
      <c r="A28" s="81">
        <f>SUM(E7)</f>
        <v>0</v>
      </c>
      <c r="B28" s="86">
        <f>SUM(A28/4)</f>
        <v>0</v>
      </c>
      <c r="C28" s="88"/>
      <c r="D28" s="81">
        <f>SUM(E7)</f>
        <v>0</v>
      </c>
      <c r="E28" s="86">
        <f>SUM(D28/2.31)</f>
        <v>0</v>
      </c>
    </row>
  </sheetData>
  <mergeCells count="15">
    <mergeCell ref="A25:E25"/>
    <mergeCell ref="A26:B26"/>
    <mergeCell ref="D26:E26"/>
    <mergeCell ref="A15:E15"/>
    <mergeCell ref="A16:B16"/>
    <mergeCell ref="D16:E16"/>
    <mergeCell ref="A20:E20"/>
    <mergeCell ref="A21:B21"/>
    <mergeCell ref="D21:E21"/>
    <mergeCell ref="A1:A2"/>
    <mergeCell ref="A5:A7"/>
    <mergeCell ref="A9:E9"/>
    <mergeCell ref="A10:E10"/>
    <mergeCell ref="A11:B11"/>
    <mergeCell ref="D11:E1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theme="8" tint="0.39997558519241921"/>
  </sheetPr>
  <dimension ref="A1:F3"/>
  <sheetViews>
    <sheetView workbookViewId="0">
      <selection activeCell="F7" sqref="F7"/>
    </sheetView>
  </sheetViews>
  <sheetFormatPr defaultRowHeight="15" x14ac:dyDescent="0.25"/>
  <cols>
    <col min="1" max="1" width="18.85546875" customWidth="1"/>
    <col min="2" max="2" width="13.7109375" customWidth="1"/>
    <col min="3" max="3" width="18.42578125" customWidth="1"/>
    <col min="4" max="4" width="13.42578125" customWidth="1"/>
    <col min="5" max="5" width="15.7109375" customWidth="1"/>
    <col min="6" max="6" width="19.7109375" customWidth="1"/>
  </cols>
  <sheetData>
    <row r="1" spans="1:6" ht="45" x14ac:dyDescent="0.25">
      <c r="A1" s="132" t="s">
        <v>94</v>
      </c>
      <c r="B1" s="46" t="s">
        <v>85</v>
      </c>
      <c r="C1" s="46" t="s">
        <v>86</v>
      </c>
      <c r="D1" s="46" t="s">
        <v>87</v>
      </c>
      <c r="E1" s="46" t="s">
        <v>88</v>
      </c>
      <c r="F1" s="45" t="s">
        <v>80</v>
      </c>
    </row>
    <row r="2" spans="1:6" ht="16.5" thickBot="1" x14ac:dyDescent="0.3">
      <c r="A2" s="133"/>
      <c r="B2" s="44">
        <v>0.7</v>
      </c>
      <c r="C2" s="44">
        <v>0.08</v>
      </c>
      <c r="D2" s="44">
        <v>0.08</v>
      </c>
      <c r="E2" s="44">
        <v>0.1</v>
      </c>
      <c r="F2" s="43">
        <v>0.04</v>
      </c>
    </row>
    <row r="3" spans="1:6" ht="16.5" thickBot="1" x14ac:dyDescent="0.3">
      <c r="A3" s="42"/>
      <c r="B3" s="41">
        <f>SUM(A3*0.7)</f>
        <v>0</v>
      </c>
      <c r="C3" s="41">
        <f>SUM(A3*0.08)</f>
        <v>0</v>
      </c>
      <c r="D3" s="41">
        <f>SUM(A3*0.08)</f>
        <v>0</v>
      </c>
      <c r="E3" s="41">
        <f>SUM(A3*0.1)</f>
        <v>0</v>
      </c>
      <c r="F3" s="40">
        <f>SUM(A3*0.04)</f>
        <v>0</v>
      </c>
    </row>
  </sheetData>
  <mergeCells count="1">
    <mergeCell ref="A1:A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theme="8" tint="0.39997558519241921"/>
  </sheetPr>
  <dimension ref="A1:I6"/>
  <sheetViews>
    <sheetView workbookViewId="0">
      <selection activeCell="J26" sqref="J26"/>
    </sheetView>
  </sheetViews>
  <sheetFormatPr defaultRowHeight="15" x14ac:dyDescent="0.25"/>
  <cols>
    <col min="1" max="1" width="9.5703125" customWidth="1"/>
    <col min="2" max="2" width="7.42578125" customWidth="1"/>
    <col min="3" max="3" width="8.5703125" customWidth="1"/>
    <col min="6" max="6" width="9.85546875" customWidth="1"/>
  </cols>
  <sheetData>
    <row r="1" spans="1:9" ht="23.25" customHeight="1" x14ac:dyDescent="0.25">
      <c r="A1" s="136" t="s">
        <v>95</v>
      </c>
      <c r="B1" s="108"/>
      <c r="C1" s="108"/>
      <c r="D1" s="108"/>
      <c r="E1" s="108"/>
      <c r="F1" s="108"/>
      <c r="G1" s="108"/>
      <c r="H1" s="108"/>
      <c r="I1" s="108"/>
    </row>
    <row r="2" spans="1:9" ht="37.5" customHeight="1" x14ac:dyDescent="0.25">
      <c r="A2" s="111" t="s">
        <v>96</v>
      </c>
      <c r="B2" s="108"/>
      <c r="C2" s="108"/>
      <c r="D2" s="108"/>
      <c r="E2" s="108"/>
      <c r="F2" s="108"/>
      <c r="G2" s="108"/>
      <c r="H2" s="108"/>
      <c r="I2" s="108"/>
    </row>
    <row r="3" spans="1:9" ht="72" customHeight="1" x14ac:dyDescent="0.25">
      <c r="A3" s="48" t="s">
        <v>97</v>
      </c>
      <c r="B3" s="48" t="s">
        <v>98</v>
      </c>
      <c r="C3" s="48" t="s">
        <v>99</v>
      </c>
      <c r="D3" s="54"/>
      <c r="E3" s="54"/>
      <c r="F3" s="53" t="s">
        <v>100</v>
      </c>
      <c r="G3" s="137" t="s">
        <v>101</v>
      </c>
      <c r="H3" s="137"/>
      <c r="I3" s="137"/>
    </row>
    <row r="4" spans="1:9" ht="70.5" customHeight="1" x14ac:dyDescent="0.25">
      <c r="A4" s="52" t="s">
        <v>102</v>
      </c>
      <c r="B4" s="52" t="s">
        <v>102</v>
      </c>
      <c r="C4" s="52" t="s">
        <v>102</v>
      </c>
      <c r="D4" s="52" t="s">
        <v>103</v>
      </c>
      <c r="E4" s="52" t="s">
        <v>104</v>
      </c>
      <c r="F4" s="51" t="s">
        <v>104</v>
      </c>
      <c r="G4" s="137" t="s">
        <v>105</v>
      </c>
      <c r="H4" s="106"/>
      <c r="I4" s="106"/>
    </row>
    <row r="5" spans="1:9" ht="20.25" customHeight="1" x14ac:dyDescent="0.25">
      <c r="A5" s="50"/>
      <c r="B5" s="50"/>
      <c r="C5" s="50"/>
      <c r="D5" s="47">
        <f>SUM(A5*B5*C5)</f>
        <v>0</v>
      </c>
      <c r="E5" s="47">
        <f>SUM(D5/27)</f>
        <v>0</v>
      </c>
      <c r="F5" s="49">
        <f>SUM(E5*0.66)</f>
        <v>0</v>
      </c>
      <c r="G5" s="135" t="s">
        <v>106</v>
      </c>
      <c r="H5" s="135"/>
      <c r="I5" s="135"/>
    </row>
    <row r="6" spans="1:9" ht="42" customHeight="1" x14ac:dyDescent="0.25">
      <c r="A6" s="48" t="s">
        <v>107</v>
      </c>
      <c r="B6" s="48" t="s">
        <v>108</v>
      </c>
      <c r="C6" s="48" t="s">
        <v>109</v>
      </c>
      <c r="D6" s="47"/>
      <c r="E6" s="47"/>
      <c r="F6" s="47"/>
      <c r="G6" s="134">
        <f>SUM(F5)</f>
        <v>0</v>
      </c>
      <c r="H6" s="135"/>
      <c r="I6" s="135"/>
    </row>
  </sheetData>
  <mergeCells count="6">
    <mergeCell ref="G6:I6"/>
    <mergeCell ref="A1:I1"/>
    <mergeCell ref="A2:I2"/>
    <mergeCell ref="G3:I3"/>
    <mergeCell ref="G4:I4"/>
    <mergeCell ref="G5:I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A1:L590"/>
  <sheetViews>
    <sheetView workbookViewId="0">
      <selection activeCell="B570" sqref="B570"/>
    </sheetView>
  </sheetViews>
  <sheetFormatPr defaultRowHeight="15" x14ac:dyDescent="0.25"/>
  <cols>
    <col min="1" max="1" width="15.85546875" customWidth="1"/>
    <col min="2" max="2" width="36.5703125" customWidth="1"/>
    <col min="4" max="4" width="23.42578125" customWidth="1"/>
    <col min="6" max="6" width="37.5703125" bestFit="1" customWidth="1"/>
    <col min="8" max="8" width="19.7109375" bestFit="1" customWidth="1"/>
    <col min="10" max="10" width="26.42578125" customWidth="1"/>
    <col min="12" max="12" width="12.5703125" bestFit="1" customWidth="1"/>
  </cols>
  <sheetData>
    <row r="1" spans="1:12" x14ac:dyDescent="0.25">
      <c r="A1" s="11" t="s">
        <v>9</v>
      </c>
      <c r="B1" s="11" t="s">
        <v>10</v>
      </c>
      <c r="D1" s="11" t="s">
        <v>110</v>
      </c>
      <c r="F1" s="55" t="s">
        <v>111</v>
      </c>
      <c r="H1" s="4" t="s">
        <v>112</v>
      </c>
      <c r="J1" s="4" t="s">
        <v>113</v>
      </c>
      <c r="L1" s="4" t="s">
        <v>114</v>
      </c>
    </row>
    <row r="2" spans="1:12" x14ac:dyDescent="0.25">
      <c r="A2" t="s">
        <v>115</v>
      </c>
      <c r="B2" t="s">
        <v>299</v>
      </c>
      <c r="D2" t="s">
        <v>115</v>
      </c>
      <c r="F2" t="str">
        <f>CONCATENATE(A2, "_", B2)</f>
        <v>Atlantic (01)_Absecon City (01)</v>
      </c>
      <c r="J2">
        <v>2016</v>
      </c>
      <c r="L2" t="s">
        <v>116</v>
      </c>
    </row>
    <row r="3" spans="1:12" ht="15.75" x14ac:dyDescent="0.25">
      <c r="A3" t="s">
        <v>115</v>
      </c>
      <c r="B3" t="s">
        <v>117</v>
      </c>
      <c r="D3" t="s">
        <v>118</v>
      </c>
      <c r="E3" s="6"/>
      <c r="F3" t="str">
        <f t="shared" ref="F3:F66" si="0">CONCATENATE(A3, "_", B3)</f>
        <v>Atlantic (01)_Atlantic City (02)</v>
      </c>
      <c r="G3" s="6"/>
      <c r="H3" s="6" t="s">
        <v>119</v>
      </c>
      <c r="I3" s="6"/>
      <c r="J3">
        <v>2017</v>
      </c>
      <c r="L3" t="s">
        <v>120</v>
      </c>
    </row>
    <row r="4" spans="1:12" ht="15.75" x14ac:dyDescent="0.25">
      <c r="A4" t="s">
        <v>115</v>
      </c>
      <c r="B4" t="s">
        <v>300</v>
      </c>
      <c r="D4" t="s">
        <v>121</v>
      </c>
      <c r="E4" s="6"/>
      <c r="F4" t="str">
        <f t="shared" si="0"/>
        <v>Atlantic (01)_Brigantine City (03)</v>
      </c>
      <c r="G4" s="6"/>
      <c r="H4" s="6" t="s">
        <v>122</v>
      </c>
      <c r="I4" s="6"/>
      <c r="J4">
        <v>2018</v>
      </c>
      <c r="L4" t="s">
        <v>123</v>
      </c>
    </row>
    <row r="5" spans="1:12" ht="15.75" x14ac:dyDescent="0.25">
      <c r="A5" t="s">
        <v>115</v>
      </c>
      <c r="B5" t="s">
        <v>301</v>
      </c>
      <c r="D5" t="s">
        <v>124</v>
      </c>
      <c r="E5" s="6"/>
      <c r="F5" t="str">
        <f t="shared" si="0"/>
        <v>Atlantic (01)_Buena Boro (04)</v>
      </c>
      <c r="G5" s="6"/>
      <c r="H5" s="6" t="s">
        <v>125</v>
      </c>
      <c r="I5" s="6"/>
      <c r="J5">
        <v>2019</v>
      </c>
      <c r="L5" t="s">
        <v>126</v>
      </c>
    </row>
    <row r="6" spans="1:12" ht="15.75" x14ac:dyDescent="0.25">
      <c r="A6" t="s">
        <v>115</v>
      </c>
      <c r="B6" t="s">
        <v>302</v>
      </c>
      <c r="D6" t="s">
        <v>127</v>
      </c>
      <c r="E6" s="6"/>
      <c r="F6" t="str">
        <f t="shared" si="0"/>
        <v>Atlantic (01)_Buena Vista Twp (05)</v>
      </c>
      <c r="G6" s="6"/>
      <c r="H6" s="6" t="s">
        <v>128</v>
      </c>
      <c r="I6" s="6"/>
      <c r="J6">
        <v>2020</v>
      </c>
      <c r="L6" t="s">
        <v>129</v>
      </c>
    </row>
    <row r="7" spans="1:12" ht="15.75" x14ac:dyDescent="0.25">
      <c r="A7" t="s">
        <v>115</v>
      </c>
      <c r="B7" t="s">
        <v>130</v>
      </c>
      <c r="D7" t="s">
        <v>131</v>
      </c>
      <c r="E7" s="6"/>
      <c r="F7" t="str">
        <f t="shared" si="0"/>
        <v>Atlantic (01)_Corbin City (06)</v>
      </c>
      <c r="G7" s="6"/>
      <c r="H7" s="6"/>
      <c r="I7" s="6"/>
      <c r="J7">
        <v>2021</v>
      </c>
      <c r="L7" t="s">
        <v>132</v>
      </c>
    </row>
    <row r="8" spans="1:12" ht="15.75" x14ac:dyDescent="0.25">
      <c r="A8" t="s">
        <v>115</v>
      </c>
      <c r="B8" t="s">
        <v>133</v>
      </c>
      <c r="D8" t="s">
        <v>134</v>
      </c>
      <c r="E8" s="6"/>
      <c r="F8" t="str">
        <f t="shared" si="0"/>
        <v>Atlantic (01)_Egg Harbor City (07)</v>
      </c>
      <c r="G8" s="6"/>
      <c r="H8" s="6"/>
      <c r="I8" s="6"/>
      <c r="J8">
        <v>2022</v>
      </c>
      <c r="L8" t="s">
        <v>135</v>
      </c>
    </row>
    <row r="9" spans="1:12" ht="15.75" x14ac:dyDescent="0.25">
      <c r="A9" t="s">
        <v>115</v>
      </c>
      <c r="B9" t="s">
        <v>136</v>
      </c>
      <c r="D9" t="s">
        <v>137</v>
      </c>
      <c r="E9" s="6"/>
      <c r="F9" t="str">
        <f t="shared" si="0"/>
        <v>Atlantic (01)_Egg Harbor Twp (08)</v>
      </c>
      <c r="G9" s="6"/>
      <c r="H9" s="6"/>
      <c r="I9" s="6"/>
      <c r="J9">
        <v>2023</v>
      </c>
      <c r="L9" t="s">
        <v>138</v>
      </c>
    </row>
    <row r="10" spans="1:12" ht="15.75" x14ac:dyDescent="0.25">
      <c r="A10" t="s">
        <v>115</v>
      </c>
      <c r="B10" t="s">
        <v>303</v>
      </c>
      <c r="D10" t="s">
        <v>139</v>
      </c>
      <c r="E10" s="6"/>
      <c r="F10" t="str">
        <f t="shared" si="0"/>
        <v>Atlantic (01)_Estell Manor City (09)</v>
      </c>
      <c r="G10" s="6"/>
      <c r="H10" s="6"/>
      <c r="I10" s="6"/>
      <c r="J10">
        <v>2024</v>
      </c>
      <c r="L10" t="s">
        <v>140</v>
      </c>
    </row>
    <row r="11" spans="1:12" ht="15.75" x14ac:dyDescent="0.25">
      <c r="A11" t="s">
        <v>115</v>
      </c>
      <c r="B11" t="s">
        <v>304</v>
      </c>
      <c r="D11" t="s">
        <v>141</v>
      </c>
      <c r="E11" s="6"/>
      <c r="F11" t="str">
        <f t="shared" si="0"/>
        <v>Atlantic (01)_Folsom Boro (10)</v>
      </c>
      <c r="G11" s="6"/>
      <c r="H11" s="6"/>
      <c r="I11" s="6"/>
      <c r="J11">
        <v>2025</v>
      </c>
      <c r="L11" t="s">
        <v>142</v>
      </c>
    </row>
    <row r="12" spans="1:12" ht="15.75" x14ac:dyDescent="0.25">
      <c r="A12" t="s">
        <v>115</v>
      </c>
      <c r="B12" t="s">
        <v>305</v>
      </c>
      <c r="D12" t="s">
        <v>143</v>
      </c>
      <c r="E12" s="6"/>
      <c r="F12" t="str">
        <f t="shared" si="0"/>
        <v>Atlantic (01)_Galloway Twp (11)</v>
      </c>
      <c r="G12" s="6"/>
      <c r="H12" s="6"/>
      <c r="I12" s="6"/>
      <c r="L12" t="s">
        <v>144</v>
      </c>
    </row>
    <row r="13" spans="1:12" ht="15.75" x14ac:dyDescent="0.25">
      <c r="A13" t="s">
        <v>115</v>
      </c>
      <c r="B13" t="s">
        <v>306</v>
      </c>
      <c r="D13" t="s">
        <v>145</v>
      </c>
      <c r="E13" s="6"/>
      <c r="F13" t="str">
        <f t="shared" si="0"/>
        <v>Atlantic (01)_Hamilton Twp (12)</v>
      </c>
      <c r="G13" s="6"/>
      <c r="H13" s="6"/>
      <c r="I13" s="6"/>
      <c r="L13" t="s">
        <v>146</v>
      </c>
    </row>
    <row r="14" spans="1:12" ht="15.75" x14ac:dyDescent="0.25">
      <c r="A14" t="s">
        <v>115</v>
      </c>
      <c r="B14" t="s">
        <v>307</v>
      </c>
      <c r="D14" t="s">
        <v>147</v>
      </c>
      <c r="E14" s="6"/>
      <c r="F14" t="str">
        <f t="shared" si="0"/>
        <v>Atlantic (01)_Hammonton Town (13)</v>
      </c>
      <c r="G14" s="6"/>
      <c r="H14" s="6"/>
      <c r="I14" s="6"/>
      <c r="L14" t="s">
        <v>148</v>
      </c>
    </row>
    <row r="15" spans="1:12" ht="15.75" x14ac:dyDescent="0.25">
      <c r="A15" t="s">
        <v>115</v>
      </c>
      <c r="B15" t="s">
        <v>308</v>
      </c>
      <c r="D15" t="s">
        <v>149</v>
      </c>
      <c r="E15" s="6"/>
      <c r="F15" t="str">
        <f t="shared" si="0"/>
        <v>Atlantic (01)_Linwood City (14)</v>
      </c>
      <c r="G15" s="6"/>
      <c r="H15" s="6"/>
      <c r="I15" s="6"/>
      <c r="L15" t="s">
        <v>150</v>
      </c>
    </row>
    <row r="16" spans="1:12" ht="15.75" x14ac:dyDescent="0.25">
      <c r="A16" t="s">
        <v>115</v>
      </c>
      <c r="B16" t="s">
        <v>309</v>
      </c>
      <c r="D16" t="s">
        <v>151</v>
      </c>
      <c r="E16" s="6"/>
      <c r="F16" t="str">
        <f t="shared" si="0"/>
        <v>Atlantic (01)_Longport Boro (15)</v>
      </c>
      <c r="G16" s="6"/>
      <c r="H16" s="6"/>
      <c r="I16" s="6"/>
      <c r="L16" t="s">
        <v>152</v>
      </c>
    </row>
    <row r="17" spans="1:12" ht="15.75" x14ac:dyDescent="0.25">
      <c r="A17" t="s">
        <v>115</v>
      </c>
      <c r="B17" t="s">
        <v>310</v>
      </c>
      <c r="D17" t="s">
        <v>153</v>
      </c>
      <c r="E17" s="6"/>
      <c r="F17" t="str">
        <f t="shared" si="0"/>
        <v>Atlantic (01)_Margate City (16)</v>
      </c>
      <c r="G17" s="6"/>
      <c r="H17" s="6"/>
      <c r="I17" s="6"/>
      <c r="L17" t="s">
        <v>154</v>
      </c>
    </row>
    <row r="18" spans="1:12" ht="15.75" x14ac:dyDescent="0.25">
      <c r="A18" t="s">
        <v>115</v>
      </c>
      <c r="B18" t="s">
        <v>311</v>
      </c>
      <c r="D18" t="s">
        <v>155</v>
      </c>
      <c r="E18" s="6"/>
      <c r="F18" t="str">
        <f t="shared" si="0"/>
        <v>Atlantic (01)_Mullica Twp (17)</v>
      </c>
      <c r="G18" s="6"/>
      <c r="H18" s="6"/>
      <c r="I18" s="6"/>
      <c r="L18" t="s">
        <v>156</v>
      </c>
    </row>
    <row r="19" spans="1:12" ht="15.75" x14ac:dyDescent="0.25">
      <c r="A19" t="s">
        <v>115</v>
      </c>
      <c r="B19" t="s">
        <v>312</v>
      </c>
      <c r="D19" t="s">
        <v>157</v>
      </c>
      <c r="E19" s="6"/>
      <c r="F19" t="str">
        <f t="shared" si="0"/>
        <v>Atlantic (01)_Northfield City (18)</v>
      </c>
      <c r="G19" s="6"/>
      <c r="H19" s="6"/>
      <c r="I19" s="6"/>
      <c r="L19" t="s">
        <v>158</v>
      </c>
    </row>
    <row r="20" spans="1:12" ht="15.75" x14ac:dyDescent="0.25">
      <c r="A20" t="s">
        <v>115</v>
      </c>
      <c r="B20" t="s">
        <v>313</v>
      </c>
      <c r="D20" t="s">
        <v>159</v>
      </c>
      <c r="E20" s="6"/>
      <c r="F20" t="str">
        <f t="shared" si="0"/>
        <v>Atlantic (01)_Pleasantville City (19)</v>
      </c>
      <c r="G20" s="6"/>
      <c r="H20" s="6"/>
      <c r="I20" s="6"/>
      <c r="L20" t="s">
        <v>160</v>
      </c>
    </row>
    <row r="21" spans="1:12" ht="15.75" x14ac:dyDescent="0.25">
      <c r="A21" t="s">
        <v>115</v>
      </c>
      <c r="B21" t="s">
        <v>314</v>
      </c>
      <c r="D21" t="s">
        <v>161</v>
      </c>
      <c r="E21" s="6"/>
      <c r="F21" t="str">
        <f t="shared" si="0"/>
        <v>Atlantic (01)_Port Republic City (20)</v>
      </c>
      <c r="G21" s="6"/>
      <c r="H21" s="6"/>
      <c r="I21" s="6"/>
      <c r="L21" t="s">
        <v>162</v>
      </c>
    </row>
    <row r="22" spans="1:12" ht="15.75" x14ac:dyDescent="0.25">
      <c r="A22" t="s">
        <v>115</v>
      </c>
      <c r="B22" t="s">
        <v>315</v>
      </c>
      <c r="D22" t="s">
        <v>163</v>
      </c>
      <c r="E22" s="6"/>
      <c r="F22" t="str">
        <f t="shared" si="0"/>
        <v>Atlantic (01)_Somers Point City (21)</v>
      </c>
      <c r="G22" s="6"/>
      <c r="H22" s="6"/>
      <c r="I22" s="6"/>
      <c r="L22" t="s">
        <v>164</v>
      </c>
    </row>
    <row r="23" spans="1:12" ht="15.75" x14ac:dyDescent="0.25">
      <c r="A23" t="s">
        <v>115</v>
      </c>
      <c r="B23" t="s">
        <v>316</v>
      </c>
      <c r="E23" s="6"/>
      <c r="F23" t="str">
        <f t="shared" si="0"/>
        <v>Atlantic (01)_Ventnor City (22)</v>
      </c>
      <c r="G23" s="6"/>
      <c r="H23" s="6"/>
      <c r="I23" s="6"/>
      <c r="L23" t="s">
        <v>165</v>
      </c>
    </row>
    <row r="24" spans="1:12" ht="15.75" x14ac:dyDescent="0.25">
      <c r="A24" t="s">
        <v>115</v>
      </c>
      <c r="B24" t="s">
        <v>317</v>
      </c>
      <c r="E24" s="6"/>
      <c r="F24" t="str">
        <f t="shared" si="0"/>
        <v>Atlantic (01)_Weymouth Twp (23)</v>
      </c>
      <c r="G24" s="6"/>
      <c r="H24" s="6"/>
      <c r="I24" s="6"/>
      <c r="L24" t="s">
        <v>166</v>
      </c>
    </row>
    <row r="25" spans="1:12" ht="15.75" x14ac:dyDescent="0.25">
      <c r="A25" t="s">
        <v>118</v>
      </c>
      <c r="B25" t="s">
        <v>318</v>
      </c>
      <c r="E25" s="6"/>
      <c r="F25" t="str">
        <f t="shared" si="0"/>
        <v>Bergen (02)_Allendale Boro (01)</v>
      </c>
      <c r="G25" s="6"/>
      <c r="H25" s="6"/>
      <c r="I25" s="6"/>
      <c r="L25" t="s">
        <v>167</v>
      </c>
    </row>
    <row r="26" spans="1:12" ht="15.75" x14ac:dyDescent="0.25">
      <c r="A26" t="s">
        <v>118</v>
      </c>
      <c r="B26" t="s">
        <v>319</v>
      </c>
      <c r="E26" s="6"/>
      <c r="F26" t="str">
        <f t="shared" si="0"/>
        <v>Bergen (02)_Alpine Boro (02)</v>
      </c>
      <c r="G26" s="6"/>
      <c r="H26" s="6"/>
      <c r="I26" s="6"/>
      <c r="L26" t="s">
        <v>168</v>
      </c>
    </row>
    <row r="27" spans="1:12" ht="15.75" x14ac:dyDescent="0.25">
      <c r="A27" t="s">
        <v>118</v>
      </c>
      <c r="B27" t="s">
        <v>320</v>
      </c>
      <c r="E27" s="6"/>
      <c r="F27" t="str">
        <f t="shared" si="0"/>
        <v>Bergen (02)_Bergenfield Boro (03)</v>
      </c>
      <c r="G27" s="6"/>
      <c r="H27" s="6"/>
      <c r="I27" s="6"/>
      <c r="L27" t="s">
        <v>169</v>
      </c>
    </row>
    <row r="28" spans="1:12" ht="15.75" x14ac:dyDescent="0.25">
      <c r="A28" t="s">
        <v>118</v>
      </c>
      <c r="B28" t="s">
        <v>321</v>
      </c>
      <c r="E28" s="6"/>
      <c r="F28" t="str">
        <f t="shared" si="0"/>
        <v>Bergen (02)_Bogota Boro (04)</v>
      </c>
      <c r="G28" s="6"/>
      <c r="H28" s="6"/>
      <c r="I28" s="6"/>
      <c r="L28" t="s">
        <v>170</v>
      </c>
    </row>
    <row r="29" spans="1:12" ht="15.75" x14ac:dyDescent="0.25">
      <c r="A29" t="s">
        <v>118</v>
      </c>
      <c r="B29" t="s">
        <v>322</v>
      </c>
      <c r="E29" s="6"/>
      <c r="F29" t="str">
        <f t="shared" si="0"/>
        <v>Bergen (02)_Carlstadt Boro (05)</v>
      </c>
      <c r="G29" s="6"/>
      <c r="H29" s="6"/>
      <c r="I29" s="6"/>
      <c r="L29" t="s">
        <v>171</v>
      </c>
    </row>
    <row r="30" spans="1:12" ht="15.75" x14ac:dyDescent="0.25">
      <c r="A30" t="s">
        <v>118</v>
      </c>
      <c r="B30" t="s">
        <v>323</v>
      </c>
      <c r="E30" s="6"/>
      <c r="F30" t="str">
        <f t="shared" si="0"/>
        <v>Bergen (02)_Cliffside Park Boro (06)</v>
      </c>
      <c r="G30" s="6"/>
      <c r="H30" s="6"/>
      <c r="I30" s="6"/>
      <c r="L30" t="s">
        <v>172</v>
      </c>
    </row>
    <row r="31" spans="1:12" ht="15.75" x14ac:dyDescent="0.25">
      <c r="A31" t="s">
        <v>118</v>
      </c>
      <c r="B31" t="s">
        <v>324</v>
      </c>
      <c r="E31" s="6"/>
      <c r="F31" t="str">
        <f t="shared" si="0"/>
        <v>Bergen (02)_Closter Boro (07)</v>
      </c>
      <c r="G31" s="6"/>
      <c r="H31" s="6"/>
      <c r="I31" s="6"/>
      <c r="L31" t="s">
        <v>173</v>
      </c>
    </row>
    <row r="32" spans="1:12" ht="15.75" x14ac:dyDescent="0.25">
      <c r="A32" t="s">
        <v>118</v>
      </c>
      <c r="B32" t="s">
        <v>325</v>
      </c>
      <c r="E32" s="6"/>
      <c r="F32" t="str">
        <f t="shared" si="0"/>
        <v>Bergen (02)_Cresskill Boro (08)</v>
      </c>
      <c r="G32" s="6"/>
      <c r="H32" s="6"/>
      <c r="I32" s="6"/>
      <c r="L32" t="s">
        <v>174</v>
      </c>
    </row>
    <row r="33" spans="1:12" ht="15.75" x14ac:dyDescent="0.25">
      <c r="A33" t="s">
        <v>118</v>
      </c>
      <c r="B33" t="s">
        <v>326</v>
      </c>
      <c r="E33" s="6"/>
      <c r="F33" t="str">
        <f t="shared" si="0"/>
        <v>Bergen (02)_Demarest Boro (09)</v>
      </c>
      <c r="G33" s="6"/>
      <c r="H33" s="6"/>
      <c r="I33" s="6"/>
      <c r="L33" t="s">
        <v>175</v>
      </c>
    </row>
    <row r="34" spans="1:12" ht="15.75" x14ac:dyDescent="0.25">
      <c r="A34" t="s">
        <v>118</v>
      </c>
      <c r="B34" t="s">
        <v>327</v>
      </c>
      <c r="E34" s="6"/>
      <c r="F34" t="str">
        <f t="shared" si="0"/>
        <v>Bergen (02)_Dumont Boro (10)</v>
      </c>
      <c r="G34" s="6"/>
      <c r="H34" s="6"/>
      <c r="I34" s="6"/>
      <c r="L34" t="s">
        <v>176</v>
      </c>
    </row>
    <row r="35" spans="1:12" ht="15.75" x14ac:dyDescent="0.25">
      <c r="A35" t="s">
        <v>118</v>
      </c>
      <c r="B35" t="s">
        <v>328</v>
      </c>
      <c r="E35" s="6"/>
      <c r="F35" t="str">
        <f t="shared" si="0"/>
        <v>Bergen (02)_Elmwood Park Boro (11)</v>
      </c>
      <c r="G35" s="6"/>
      <c r="H35" s="6"/>
      <c r="I35" s="6"/>
      <c r="L35" t="s">
        <v>177</v>
      </c>
    </row>
    <row r="36" spans="1:12" ht="15.75" x14ac:dyDescent="0.25">
      <c r="A36" t="s">
        <v>118</v>
      </c>
      <c r="B36" t="s">
        <v>329</v>
      </c>
      <c r="E36" s="6"/>
      <c r="F36" t="str">
        <f t="shared" si="0"/>
        <v>Bergen (02)_East Rutherford Boro (12)</v>
      </c>
      <c r="G36" s="6"/>
      <c r="H36" s="6"/>
      <c r="I36" s="6"/>
      <c r="L36" t="s">
        <v>178</v>
      </c>
    </row>
    <row r="37" spans="1:12" ht="15.75" x14ac:dyDescent="0.25">
      <c r="A37" t="s">
        <v>118</v>
      </c>
      <c r="B37" t="s">
        <v>330</v>
      </c>
      <c r="E37" s="6"/>
      <c r="F37" t="str">
        <f t="shared" si="0"/>
        <v>Bergen (02)_Edgewater Boro (13)</v>
      </c>
      <c r="G37" s="6"/>
      <c r="H37" s="6"/>
      <c r="I37" s="6"/>
      <c r="L37" t="s">
        <v>179</v>
      </c>
    </row>
    <row r="38" spans="1:12" ht="15.75" x14ac:dyDescent="0.25">
      <c r="A38" t="s">
        <v>118</v>
      </c>
      <c r="B38" t="s">
        <v>331</v>
      </c>
      <c r="E38" s="6"/>
      <c r="F38" t="str">
        <f t="shared" si="0"/>
        <v>Bergen (02)_Emerson Boro (14)</v>
      </c>
      <c r="G38" s="6"/>
      <c r="H38" s="6"/>
      <c r="I38" s="6"/>
      <c r="L38" t="s">
        <v>180</v>
      </c>
    </row>
    <row r="39" spans="1:12" ht="15.75" x14ac:dyDescent="0.25">
      <c r="A39" t="s">
        <v>118</v>
      </c>
      <c r="B39" t="s">
        <v>332</v>
      </c>
      <c r="E39" s="6"/>
      <c r="F39" t="str">
        <f t="shared" si="0"/>
        <v>Bergen (02)_Englewood City (15)</v>
      </c>
      <c r="G39" s="6"/>
      <c r="H39" s="6"/>
      <c r="I39" s="6"/>
      <c r="L39" t="s">
        <v>181</v>
      </c>
    </row>
    <row r="40" spans="1:12" ht="15.75" x14ac:dyDescent="0.25">
      <c r="A40" t="s">
        <v>118</v>
      </c>
      <c r="B40" t="s">
        <v>333</v>
      </c>
      <c r="E40" s="6"/>
      <c r="F40" t="str">
        <f t="shared" si="0"/>
        <v>Bergen (02)_Englewood Cliffs Boro (16)</v>
      </c>
      <c r="G40" s="6"/>
      <c r="H40" s="6"/>
      <c r="I40" s="6"/>
      <c r="L40" t="s">
        <v>182</v>
      </c>
    </row>
    <row r="41" spans="1:12" ht="15.75" x14ac:dyDescent="0.25">
      <c r="A41" t="s">
        <v>118</v>
      </c>
      <c r="B41" t="s">
        <v>334</v>
      </c>
      <c r="E41" s="6"/>
      <c r="F41" t="str">
        <f t="shared" si="0"/>
        <v>Bergen (02)_Fair Lawn Boro (17)</v>
      </c>
      <c r="G41" s="6"/>
      <c r="H41" s="6"/>
      <c r="I41" s="6"/>
      <c r="L41" t="s">
        <v>183</v>
      </c>
    </row>
    <row r="42" spans="1:12" ht="15.75" x14ac:dyDescent="0.25">
      <c r="A42" t="s">
        <v>118</v>
      </c>
      <c r="B42" t="s">
        <v>335</v>
      </c>
      <c r="E42" s="6"/>
      <c r="F42" t="str">
        <f t="shared" si="0"/>
        <v>Bergen (02)_Fairview Boro (18)</v>
      </c>
      <c r="G42" s="6"/>
      <c r="H42" s="6"/>
      <c r="I42" s="6"/>
      <c r="L42" t="s">
        <v>184</v>
      </c>
    </row>
    <row r="43" spans="1:12" ht="15.75" x14ac:dyDescent="0.25">
      <c r="A43" t="s">
        <v>118</v>
      </c>
      <c r="B43" t="s">
        <v>336</v>
      </c>
      <c r="E43" s="6"/>
      <c r="F43" t="str">
        <f t="shared" si="0"/>
        <v>Bergen (02)_Fort Lee Boro (19)</v>
      </c>
      <c r="G43" s="6"/>
      <c r="H43" s="6"/>
      <c r="I43" s="6"/>
      <c r="L43" t="s">
        <v>185</v>
      </c>
    </row>
    <row r="44" spans="1:12" ht="15.75" x14ac:dyDescent="0.25">
      <c r="A44" t="s">
        <v>118</v>
      </c>
      <c r="B44" t="s">
        <v>337</v>
      </c>
      <c r="E44" s="6"/>
      <c r="F44" t="str">
        <f t="shared" si="0"/>
        <v>Bergen (02)_Franklin Lakes Boro (20)</v>
      </c>
      <c r="G44" s="6"/>
      <c r="H44" s="6"/>
      <c r="I44" s="6"/>
      <c r="L44" t="s">
        <v>186</v>
      </c>
    </row>
    <row r="45" spans="1:12" ht="15.75" x14ac:dyDescent="0.25">
      <c r="A45" t="s">
        <v>118</v>
      </c>
      <c r="B45" t="s">
        <v>338</v>
      </c>
      <c r="E45" s="6"/>
      <c r="F45" t="str">
        <f t="shared" si="0"/>
        <v>Bergen (02)_Garfield City (21)</v>
      </c>
      <c r="G45" s="6"/>
      <c r="H45" s="6"/>
      <c r="I45" s="6"/>
      <c r="L45" t="s">
        <v>187</v>
      </c>
    </row>
    <row r="46" spans="1:12" ht="15.75" x14ac:dyDescent="0.25">
      <c r="A46" t="s">
        <v>118</v>
      </c>
      <c r="B46" t="s">
        <v>339</v>
      </c>
      <c r="E46" s="6"/>
      <c r="F46" t="str">
        <f t="shared" si="0"/>
        <v>Bergen (02)_Glen Rock Boro (22)</v>
      </c>
      <c r="G46" s="6"/>
      <c r="H46" s="6"/>
      <c r="I46" s="6"/>
      <c r="L46" t="s">
        <v>188</v>
      </c>
    </row>
    <row r="47" spans="1:12" ht="15.75" x14ac:dyDescent="0.25">
      <c r="A47" t="s">
        <v>118</v>
      </c>
      <c r="B47" t="s">
        <v>340</v>
      </c>
      <c r="E47" s="6"/>
      <c r="F47" t="str">
        <f t="shared" si="0"/>
        <v>Bergen (02)_Hackensack City (23)</v>
      </c>
      <c r="G47" s="6"/>
      <c r="H47" s="6"/>
      <c r="I47" s="6"/>
      <c r="L47" t="s">
        <v>189</v>
      </c>
    </row>
    <row r="48" spans="1:12" ht="15.75" x14ac:dyDescent="0.25">
      <c r="A48" t="s">
        <v>118</v>
      </c>
      <c r="B48" t="s">
        <v>341</v>
      </c>
      <c r="E48" s="6"/>
      <c r="F48" t="str">
        <f t="shared" si="0"/>
        <v>Bergen (02)_Harrington Park Boro (24)</v>
      </c>
      <c r="G48" s="6"/>
      <c r="H48" s="6"/>
      <c r="I48" s="6"/>
      <c r="L48" t="s">
        <v>190</v>
      </c>
    </row>
    <row r="49" spans="1:12" ht="15.75" x14ac:dyDescent="0.25">
      <c r="A49" t="s">
        <v>118</v>
      </c>
      <c r="B49" t="s">
        <v>342</v>
      </c>
      <c r="E49" s="6"/>
      <c r="F49" t="str">
        <f t="shared" si="0"/>
        <v>Bergen (02)_Hasbrouck Heights Boro (25)</v>
      </c>
      <c r="G49" s="6"/>
      <c r="H49" s="6"/>
      <c r="I49" s="6"/>
      <c r="L49" t="s">
        <v>191</v>
      </c>
    </row>
    <row r="50" spans="1:12" ht="15.75" x14ac:dyDescent="0.25">
      <c r="A50" t="s">
        <v>118</v>
      </c>
      <c r="B50" t="s">
        <v>343</v>
      </c>
      <c r="E50" s="6"/>
      <c r="F50" t="str">
        <f t="shared" si="0"/>
        <v>Bergen (02)_Haworth Boro (26)</v>
      </c>
      <c r="G50" s="6"/>
      <c r="H50" s="6"/>
      <c r="I50" s="6"/>
      <c r="L50" t="s">
        <v>192</v>
      </c>
    </row>
    <row r="51" spans="1:12" ht="15.75" x14ac:dyDescent="0.25">
      <c r="A51" t="s">
        <v>118</v>
      </c>
      <c r="B51" t="s">
        <v>344</v>
      </c>
      <c r="E51" s="6"/>
      <c r="F51" t="str">
        <f t="shared" si="0"/>
        <v>Bergen (02)_Hillsdale Boro (27)</v>
      </c>
      <c r="G51" s="6"/>
      <c r="H51" s="6"/>
      <c r="I51" s="6"/>
      <c r="L51" t="s">
        <v>193</v>
      </c>
    </row>
    <row r="52" spans="1:12" ht="15.75" x14ac:dyDescent="0.25">
      <c r="A52" t="s">
        <v>118</v>
      </c>
      <c r="B52" t="s">
        <v>345</v>
      </c>
      <c r="E52" s="6"/>
      <c r="F52" t="str">
        <f t="shared" si="0"/>
        <v>Bergen (02)_Ho-Ho-Kus Boro (28)</v>
      </c>
      <c r="G52" s="6"/>
      <c r="H52" s="6"/>
      <c r="I52" s="6"/>
      <c r="L52" t="s">
        <v>194</v>
      </c>
    </row>
    <row r="53" spans="1:12" ht="15.75" x14ac:dyDescent="0.25">
      <c r="A53" t="s">
        <v>118</v>
      </c>
      <c r="B53" t="s">
        <v>346</v>
      </c>
      <c r="E53" s="6"/>
      <c r="F53" t="str">
        <f t="shared" si="0"/>
        <v>Bergen (02)_Leonia Boro (29)</v>
      </c>
      <c r="G53" s="6"/>
      <c r="H53" s="6"/>
      <c r="I53" s="6"/>
    </row>
    <row r="54" spans="1:12" ht="15.75" x14ac:dyDescent="0.25">
      <c r="A54" t="s">
        <v>118</v>
      </c>
      <c r="B54" t="s">
        <v>347</v>
      </c>
      <c r="E54" s="6"/>
      <c r="F54" t="str">
        <f t="shared" si="0"/>
        <v>Bergen (02)_Little Ferry Boro (30)</v>
      </c>
      <c r="G54" s="6"/>
      <c r="H54" s="6"/>
      <c r="I54" s="6"/>
    </row>
    <row r="55" spans="1:12" ht="15.75" x14ac:dyDescent="0.25">
      <c r="A55" t="s">
        <v>118</v>
      </c>
      <c r="B55" t="s">
        <v>348</v>
      </c>
      <c r="E55" s="6"/>
      <c r="F55" t="str">
        <f t="shared" si="0"/>
        <v>Bergen (02)_Lodi Boro (31)</v>
      </c>
      <c r="G55" s="6"/>
      <c r="H55" s="6"/>
      <c r="I55" s="6"/>
    </row>
    <row r="56" spans="1:12" ht="15.75" x14ac:dyDescent="0.25">
      <c r="A56" t="s">
        <v>118</v>
      </c>
      <c r="B56" t="s">
        <v>349</v>
      </c>
      <c r="E56" s="6"/>
      <c r="F56" t="str">
        <f t="shared" si="0"/>
        <v>Bergen (02)_Lyndhurst Twp (32)</v>
      </c>
      <c r="G56" s="6"/>
      <c r="H56" s="6"/>
      <c r="I56" s="6"/>
    </row>
    <row r="57" spans="1:12" ht="15.75" x14ac:dyDescent="0.25">
      <c r="A57" t="s">
        <v>118</v>
      </c>
      <c r="B57" t="s">
        <v>350</v>
      </c>
      <c r="E57" s="6"/>
      <c r="F57" t="str">
        <f t="shared" si="0"/>
        <v>Bergen (02)_Mahwah Twp (33)</v>
      </c>
      <c r="G57" s="6"/>
      <c r="H57" s="6"/>
      <c r="I57" s="6"/>
    </row>
    <row r="58" spans="1:12" ht="15.75" x14ac:dyDescent="0.25">
      <c r="A58" t="s">
        <v>118</v>
      </c>
      <c r="B58" t="s">
        <v>351</v>
      </c>
      <c r="E58" s="6"/>
      <c r="F58" t="str">
        <f t="shared" si="0"/>
        <v>Bergen (02)_Maywood Boro (34)</v>
      </c>
      <c r="G58" s="6"/>
      <c r="H58" s="6"/>
      <c r="I58" s="6"/>
    </row>
    <row r="59" spans="1:12" ht="15.75" x14ac:dyDescent="0.25">
      <c r="A59" t="s">
        <v>118</v>
      </c>
      <c r="B59" t="s">
        <v>352</v>
      </c>
      <c r="E59" s="6"/>
      <c r="F59" t="str">
        <f t="shared" si="0"/>
        <v>Bergen (02)_Midland Park Boro (35)</v>
      </c>
      <c r="G59" s="6"/>
      <c r="H59" s="6"/>
      <c r="I59" s="6"/>
    </row>
    <row r="60" spans="1:12" ht="15.75" x14ac:dyDescent="0.25">
      <c r="A60" t="s">
        <v>118</v>
      </c>
      <c r="B60" t="s">
        <v>353</v>
      </c>
      <c r="E60" s="6"/>
      <c r="F60" t="str">
        <f t="shared" si="0"/>
        <v>Bergen (02)_Montvale Boro (36)</v>
      </c>
      <c r="G60" s="6"/>
      <c r="H60" s="6"/>
      <c r="I60" s="6"/>
    </row>
    <row r="61" spans="1:12" ht="15.75" x14ac:dyDescent="0.25">
      <c r="A61" t="s">
        <v>118</v>
      </c>
      <c r="B61" t="s">
        <v>354</v>
      </c>
      <c r="E61" s="6"/>
      <c r="F61" t="str">
        <f t="shared" si="0"/>
        <v>Bergen (02)_Moonachie Boro (37)</v>
      </c>
      <c r="G61" s="6"/>
      <c r="H61" s="6"/>
      <c r="I61" s="6"/>
    </row>
    <row r="62" spans="1:12" ht="15.75" x14ac:dyDescent="0.25">
      <c r="A62" t="s">
        <v>118</v>
      </c>
      <c r="B62" t="s">
        <v>355</v>
      </c>
      <c r="E62" s="6"/>
      <c r="F62" t="str">
        <f t="shared" si="0"/>
        <v>Bergen (02)_New Milford Boro (38)</v>
      </c>
      <c r="G62" s="6"/>
      <c r="H62" s="6"/>
      <c r="I62" s="6"/>
    </row>
    <row r="63" spans="1:12" ht="15.75" x14ac:dyDescent="0.25">
      <c r="A63" t="s">
        <v>118</v>
      </c>
      <c r="B63" t="s">
        <v>356</v>
      </c>
      <c r="E63" s="6"/>
      <c r="F63" t="str">
        <f t="shared" si="0"/>
        <v>Bergen (02)_North Arlington Boro (39)</v>
      </c>
      <c r="G63" s="6"/>
      <c r="H63" s="6"/>
      <c r="I63" s="6"/>
    </row>
    <row r="64" spans="1:12" ht="15.75" x14ac:dyDescent="0.25">
      <c r="A64" t="s">
        <v>118</v>
      </c>
      <c r="B64" t="s">
        <v>357</v>
      </c>
      <c r="E64" s="6"/>
      <c r="F64" t="str">
        <f t="shared" si="0"/>
        <v>Bergen (02)_Northvale Boro (40)</v>
      </c>
      <c r="G64" s="6"/>
      <c r="H64" s="6"/>
      <c r="I64" s="6"/>
    </row>
    <row r="65" spans="1:9" ht="15.75" x14ac:dyDescent="0.25">
      <c r="A65" t="s">
        <v>118</v>
      </c>
      <c r="B65" t="s">
        <v>358</v>
      </c>
      <c r="E65" s="6"/>
      <c r="F65" t="str">
        <f t="shared" si="0"/>
        <v>Bergen (02)_Norwood Boro (41)</v>
      </c>
      <c r="G65" s="6"/>
      <c r="H65" s="6"/>
      <c r="I65" s="6"/>
    </row>
    <row r="66" spans="1:9" ht="15.75" x14ac:dyDescent="0.25">
      <c r="A66" t="s">
        <v>118</v>
      </c>
      <c r="B66" t="s">
        <v>359</v>
      </c>
      <c r="E66" s="6"/>
      <c r="F66" t="str">
        <f t="shared" si="0"/>
        <v>Bergen (02)_Oakland Boro (42)</v>
      </c>
      <c r="G66" s="6"/>
      <c r="H66" s="6"/>
      <c r="I66" s="6"/>
    </row>
    <row r="67" spans="1:9" ht="15.75" x14ac:dyDescent="0.25">
      <c r="A67" t="s">
        <v>118</v>
      </c>
      <c r="B67" t="s">
        <v>360</v>
      </c>
      <c r="E67" s="6"/>
      <c r="F67" t="str">
        <f t="shared" ref="F67:F130" si="1">CONCATENATE(A67, "_", B67)</f>
        <v>Bergen (02)_Old Tappan Boro (43)</v>
      </c>
      <c r="G67" s="6"/>
      <c r="H67" s="6"/>
      <c r="I67" s="6"/>
    </row>
    <row r="68" spans="1:9" ht="15.75" x14ac:dyDescent="0.25">
      <c r="A68" t="s">
        <v>118</v>
      </c>
      <c r="B68" t="s">
        <v>361</v>
      </c>
      <c r="E68" s="6"/>
      <c r="F68" t="str">
        <f t="shared" si="1"/>
        <v>Bergen (02)_Oradell Boro (44)</v>
      </c>
      <c r="G68" s="6"/>
      <c r="H68" s="6"/>
      <c r="I68" s="6"/>
    </row>
    <row r="69" spans="1:9" ht="15.75" x14ac:dyDescent="0.25">
      <c r="A69" t="s">
        <v>118</v>
      </c>
      <c r="B69" t="s">
        <v>362</v>
      </c>
      <c r="E69" s="6"/>
      <c r="F69" t="str">
        <f t="shared" si="1"/>
        <v>Bergen (02)_Palisades Park Boro (45)</v>
      </c>
      <c r="G69" s="6"/>
      <c r="H69" s="6"/>
      <c r="I69" s="6"/>
    </row>
    <row r="70" spans="1:9" ht="15.75" x14ac:dyDescent="0.25">
      <c r="A70" t="s">
        <v>118</v>
      </c>
      <c r="B70" t="s">
        <v>363</v>
      </c>
      <c r="E70" s="6"/>
      <c r="F70" t="str">
        <f t="shared" si="1"/>
        <v>Bergen (02)_Paramus Boro (46)</v>
      </c>
      <c r="G70" s="6"/>
      <c r="H70" s="6"/>
      <c r="I70" s="6"/>
    </row>
    <row r="71" spans="1:9" ht="15.75" x14ac:dyDescent="0.25">
      <c r="A71" t="s">
        <v>118</v>
      </c>
      <c r="B71" t="s">
        <v>364</v>
      </c>
      <c r="E71" s="6"/>
      <c r="F71" t="str">
        <f t="shared" si="1"/>
        <v>Bergen (02)_Park Ridge Boro (47)</v>
      </c>
      <c r="G71" s="6"/>
      <c r="H71" s="6"/>
      <c r="I71" s="6"/>
    </row>
    <row r="72" spans="1:9" ht="15.75" x14ac:dyDescent="0.25">
      <c r="A72" t="s">
        <v>118</v>
      </c>
      <c r="B72" t="s">
        <v>365</v>
      </c>
      <c r="E72" s="6"/>
      <c r="F72" t="str">
        <f t="shared" si="1"/>
        <v>Bergen (02)_Ramsey Boro (48)</v>
      </c>
      <c r="G72" s="6"/>
      <c r="H72" s="6"/>
      <c r="I72" s="6"/>
    </row>
    <row r="73" spans="1:9" ht="15.75" x14ac:dyDescent="0.25">
      <c r="A73" t="s">
        <v>118</v>
      </c>
      <c r="B73" t="s">
        <v>366</v>
      </c>
      <c r="E73" s="6"/>
      <c r="F73" t="str">
        <f t="shared" si="1"/>
        <v>Bergen (02)_Ridgefield Boro (49)</v>
      </c>
      <c r="G73" s="6"/>
      <c r="H73" s="6"/>
      <c r="I73" s="6"/>
    </row>
    <row r="74" spans="1:9" ht="15.75" x14ac:dyDescent="0.25">
      <c r="A74" t="s">
        <v>118</v>
      </c>
      <c r="B74" t="s">
        <v>367</v>
      </c>
      <c r="E74" s="6"/>
      <c r="F74" t="str">
        <f t="shared" si="1"/>
        <v>Bergen (02)_Ridgefield Park Village (50)</v>
      </c>
      <c r="G74" s="6"/>
      <c r="H74" s="6"/>
      <c r="I74" s="6"/>
    </row>
    <row r="75" spans="1:9" ht="15.75" x14ac:dyDescent="0.25">
      <c r="A75" t="s">
        <v>118</v>
      </c>
      <c r="B75" t="s">
        <v>368</v>
      </c>
      <c r="E75" s="6"/>
      <c r="F75" t="str">
        <f t="shared" si="1"/>
        <v>Bergen (02)_Ridgewood Village (51)</v>
      </c>
      <c r="G75" s="6"/>
      <c r="H75" s="6"/>
      <c r="I75" s="6"/>
    </row>
    <row r="76" spans="1:9" ht="15.75" x14ac:dyDescent="0.25">
      <c r="A76" t="s">
        <v>118</v>
      </c>
      <c r="B76" t="s">
        <v>369</v>
      </c>
      <c r="E76" s="6"/>
      <c r="F76" t="str">
        <f t="shared" si="1"/>
        <v>Bergen (02)_River Edge Boro (52)</v>
      </c>
      <c r="G76" s="6"/>
      <c r="H76" s="6"/>
      <c r="I76" s="6"/>
    </row>
    <row r="77" spans="1:9" ht="15.75" x14ac:dyDescent="0.25">
      <c r="A77" t="s">
        <v>118</v>
      </c>
      <c r="B77" t="s">
        <v>370</v>
      </c>
      <c r="E77" s="6"/>
      <c r="F77" t="str">
        <f t="shared" si="1"/>
        <v>Bergen (02)_River Vale Twp (53)</v>
      </c>
      <c r="G77" s="6"/>
      <c r="H77" s="6"/>
      <c r="I77" s="6"/>
    </row>
    <row r="78" spans="1:9" ht="15.75" x14ac:dyDescent="0.25">
      <c r="A78" t="s">
        <v>118</v>
      </c>
      <c r="B78" t="s">
        <v>371</v>
      </c>
      <c r="E78" s="6"/>
      <c r="F78" t="str">
        <f t="shared" si="1"/>
        <v>Bergen (02)_Rochelle Park Twp (54)</v>
      </c>
      <c r="G78" s="6"/>
      <c r="H78" s="6"/>
      <c r="I78" s="6"/>
    </row>
    <row r="79" spans="1:9" ht="15.75" x14ac:dyDescent="0.25">
      <c r="A79" t="s">
        <v>118</v>
      </c>
      <c r="B79" t="s">
        <v>372</v>
      </c>
      <c r="E79" s="6"/>
      <c r="F79" t="str">
        <f t="shared" si="1"/>
        <v>Bergen (02)_Rockleigh Boro (55)</v>
      </c>
      <c r="G79" s="6"/>
      <c r="H79" s="6"/>
      <c r="I79" s="6"/>
    </row>
    <row r="80" spans="1:9" ht="15.75" x14ac:dyDescent="0.25">
      <c r="A80" t="s">
        <v>118</v>
      </c>
      <c r="B80" t="s">
        <v>373</v>
      </c>
      <c r="E80" s="6"/>
      <c r="F80" t="str">
        <f t="shared" si="1"/>
        <v>Bergen (02)_Rutherford Boro (56)</v>
      </c>
      <c r="G80" s="6"/>
      <c r="H80" s="6"/>
      <c r="I80" s="6"/>
    </row>
    <row r="81" spans="1:9" ht="15.75" x14ac:dyDescent="0.25">
      <c r="A81" t="s">
        <v>118</v>
      </c>
      <c r="B81" t="s">
        <v>374</v>
      </c>
      <c r="E81" s="6"/>
      <c r="F81" t="str">
        <f t="shared" si="1"/>
        <v>Bergen (02)_Saddle Brook Twp (57)</v>
      </c>
      <c r="G81" s="6"/>
      <c r="H81" s="6"/>
      <c r="I81" s="6"/>
    </row>
    <row r="82" spans="1:9" ht="15.75" x14ac:dyDescent="0.25">
      <c r="A82" t="s">
        <v>118</v>
      </c>
      <c r="B82" t="s">
        <v>375</v>
      </c>
      <c r="E82" s="6"/>
      <c r="F82" t="str">
        <f t="shared" si="1"/>
        <v>Bergen (02)_Saddle River Boro (58)</v>
      </c>
      <c r="G82" s="6"/>
      <c r="H82" s="6"/>
      <c r="I82" s="6"/>
    </row>
    <row r="83" spans="1:9" ht="15.75" x14ac:dyDescent="0.25">
      <c r="A83" t="s">
        <v>118</v>
      </c>
      <c r="B83" t="s">
        <v>376</v>
      </c>
      <c r="E83" s="6"/>
      <c r="F83" t="str">
        <f t="shared" si="1"/>
        <v>Bergen (02)_South Hackensack Twp (59)</v>
      </c>
      <c r="G83" s="6"/>
      <c r="H83" s="6"/>
      <c r="I83" s="6"/>
    </row>
    <row r="84" spans="1:9" ht="15.75" x14ac:dyDescent="0.25">
      <c r="A84" t="s">
        <v>118</v>
      </c>
      <c r="B84" t="s">
        <v>377</v>
      </c>
      <c r="E84" s="6"/>
      <c r="F84" t="str">
        <f t="shared" si="1"/>
        <v>Bergen (02)_Teaneck Twp (60)</v>
      </c>
      <c r="G84" s="6"/>
      <c r="H84" s="6"/>
      <c r="I84" s="6"/>
    </row>
    <row r="85" spans="1:9" ht="15.75" x14ac:dyDescent="0.25">
      <c r="A85" t="s">
        <v>118</v>
      </c>
      <c r="B85" t="s">
        <v>378</v>
      </c>
      <c r="E85" s="6"/>
      <c r="F85" t="str">
        <f t="shared" si="1"/>
        <v>Bergen (02)_Tenafly Boro (61)</v>
      </c>
      <c r="G85" s="6"/>
      <c r="H85" s="6"/>
      <c r="I85" s="6"/>
    </row>
    <row r="86" spans="1:9" ht="15.75" x14ac:dyDescent="0.25">
      <c r="A86" t="s">
        <v>118</v>
      </c>
      <c r="B86" t="s">
        <v>379</v>
      </c>
      <c r="E86" s="6"/>
      <c r="F86" t="str">
        <f t="shared" si="1"/>
        <v>Bergen (02)_Teterboro Boro (62)</v>
      </c>
      <c r="G86" s="6"/>
      <c r="H86" s="6"/>
      <c r="I86" s="6"/>
    </row>
    <row r="87" spans="1:9" ht="15.75" x14ac:dyDescent="0.25">
      <c r="A87" t="s">
        <v>118</v>
      </c>
      <c r="B87" t="s">
        <v>380</v>
      </c>
      <c r="E87" s="6"/>
      <c r="F87" t="str">
        <f t="shared" si="1"/>
        <v>Bergen (02)_Upper Saddle River Boro (63)</v>
      </c>
      <c r="G87" s="6"/>
      <c r="H87" s="6"/>
      <c r="I87" s="6"/>
    </row>
    <row r="88" spans="1:9" ht="15.75" x14ac:dyDescent="0.25">
      <c r="A88" t="s">
        <v>118</v>
      </c>
      <c r="B88" t="s">
        <v>381</v>
      </c>
      <c r="E88" s="6"/>
      <c r="F88" t="str">
        <f t="shared" si="1"/>
        <v>Bergen (02)_Waldwick Boro (64)</v>
      </c>
      <c r="G88" s="6"/>
      <c r="H88" s="6"/>
      <c r="I88" s="6"/>
    </row>
    <row r="89" spans="1:9" ht="15.75" x14ac:dyDescent="0.25">
      <c r="A89" t="s">
        <v>118</v>
      </c>
      <c r="B89" t="s">
        <v>382</v>
      </c>
      <c r="E89" s="6"/>
      <c r="F89" t="str">
        <f t="shared" si="1"/>
        <v>Bergen (02)_Wallington Boro (65)</v>
      </c>
      <c r="G89" s="6"/>
      <c r="H89" s="6"/>
      <c r="I89" s="6"/>
    </row>
    <row r="90" spans="1:9" ht="15.75" x14ac:dyDescent="0.25">
      <c r="A90" t="s">
        <v>118</v>
      </c>
      <c r="B90" t="s">
        <v>383</v>
      </c>
      <c r="E90" s="6"/>
      <c r="F90" t="str">
        <f t="shared" si="1"/>
        <v>Bergen (02)_Washington Twp (66)</v>
      </c>
      <c r="G90" s="6"/>
      <c r="H90" s="6"/>
      <c r="I90" s="6"/>
    </row>
    <row r="91" spans="1:9" ht="15.75" x14ac:dyDescent="0.25">
      <c r="A91" t="s">
        <v>118</v>
      </c>
      <c r="B91" t="s">
        <v>384</v>
      </c>
      <c r="E91" s="6"/>
      <c r="F91" t="str">
        <f t="shared" si="1"/>
        <v>Bergen (02)_Westwood Boro (67)</v>
      </c>
      <c r="G91" s="6"/>
      <c r="H91" s="6"/>
      <c r="I91" s="6"/>
    </row>
    <row r="92" spans="1:9" ht="15.75" x14ac:dyDescent="0.25">
      <c r="A92" t="s">
        <v>118</v>
      </c>
      <c r="B92" t="s">
        <v>385</v>
      </c>
      <c r="E92" s="6"/>
      <c r="F92" t="str">
        <f t="shared" si="1"/>
        <v>Bergen (02)_Woodcliff Lake Boro (68)</v>
      </c>
      <c r="G92" s="6"/>
      <c r="H92" s="6"/>
      <c r="I92" s="6"/>
    </row>
    <row r="93" spans="1:9" ht="15.75" x14ac:dyDescent="0.25">
      <c r="A93" t="s">
        <v>118</v>
      </c>
      <c r="B93" t="s">
        <v>386</v>
      </c>
      <c r="E93" s="6"/>
      <c r="F93" t="str">
        <f t="shared" si="1"/>
        <v>Bergen (02)_Wood-Ridge Boro (69)</v>
      </c>
      <c r="G93" s="6"/>
      <c r="H93" s="6"/>
      <c r="I93" s="6"/>
    </row>
    <row r="94" spans="1:9" ht="15.75" x14ac:dyDescent="0.25">
      <c r="A94" t="s">
        <v>118</v>
      </c>
      <c r="B94" t="s">
        <v>387</v>
      </c>
      <c r="E94" s="6"/>
      <c r="F94" t="str">
        <f t="shared" si="1"/>
        <v>Bergen (02)_Wyckoff Twp (70)</v>
      </c>
      <c r="G94" s="6"/>
      <c r="H94" s="6"/>
      <c r="I94" s="6"/>
    </row>
    <row r="95" spans="1:9" ht="15.75" x14ac:dyDescent="0.25">
      <c r="A95" t="s">
        <v>121</v>
      </c>
      <c r="B95" t="s">
        <v>388</v>
      </c>
      <c r="E95" s="6"/>
      <c r="F95" t="str">
        <f t="shared" si="1"/>
        <v>Burlington (03)_Bass River Twp (01)</v>
      </c>
      <c r="G95" s="6"/>
      <c r="H95" s="6"/>
      <c r="I95" s="6"/>
    </row>
    <row r="96" spans="1:9" ht="15.75" x14ac:dyDescent="0.25">
      <c r="A96" t="s">
        <v>121</v>
      </c>
      <c r="B96" t="s">
        <v>389</v>
      </c>
      <c r="E96" s="6"/>
      <c r="F96" t="str">
        <f t="shared" si="1"/>
        <v>Burlington (03)_Beverly City (02)</v>
      </c>
      <c r="G96" s="6"/>
      <c r="H96" s="6"/>
      <c r="I96" s="6"/>
    </row>
    <row r="97" spans="1:9" ht="15.75" x14ac:dyDescent="0.25">
      <c r="A97" t="s">
        <v>121</v>
      </c>
      <c r="B97" t="s">
        <v>195</v>
      </c>
      <c r="E97" s="6"/>
      <c r="F97" t="str">
        <f t="shared" si="1"/>
        <v>Burlington (03)_Bordentown City (03)</v>
      </c>
      <c r="G97" s="6"/>
      <c r="H97" s="6"/>
      <c r="I97" s="6"/>
    </row>
    <row r="98" spans="1:9" ht="15.75" x14ac:dyDescent="0.25">
      <c r="A98" t="s">
        <v>121</v>
      </c>
      <c r="B98" t="s">
        <v>196</v>
      </c>
      <c r="E98" s="6"/>
      <c r="F98" t="str">
        <f t="shared" si="1"/>
        <v>Burlington (03)_Bordentown Twp (04)</v>
      </c>
      <c r="G98" s="6"/>
      <c r="H98" s="6"/>
      <c r="I98" s="6"/>
    </row>
    <row r="99" spans="1:9" ht="15.75" x14ac:dyDescent="0.25">
      <c r="A99" t="s">
        <v>121</v>
      </c>
      <c r="B99" t="s">
        <v>197</v>
      </c>
      <c r="E99" s="6"/>
      <c r="F99" t="str">
        <f t="shared" si="1"/>
        <v>Burlington (03)_Burlington City (05)</v>
      </c>
      <c r="G99" s="6"/>
      <c r="H99" s="6"/>
      <c r="I99" s="6"/>
    </row>
    <row r="100" spans="1:9" ht="15.75" x14ac:dyDescent="0.25">
      <c r="A100" t="s">
        <v>121</v>
      </c>
      <c r="B100" t="s">
        <v>198</v>
      </c>
      <c r="E100" s="6"/>
      <c r="F100" t="str">
        <f t="shared" si="1"/>
        <v>Burlington (03)_Burlington Twp (06)</v>
      </c>
      <c r="G100" s="6"/>
      <c r="H100" s="6"/>
      <c r="I100" s="6"/>
    </row>
    <row r="101" spans="1:9" ht="15.75" x14ac:dyDescent="0.25">
      <c r="A101" t="s">
        <v>121</v>
      </c>
      <c r="B101" t="s">
        <v>390</v>
      </c>
      <c r="E101" s="6"/>
      <c r="F101" t="str">
        <f t="shared" si="1"/>
        <v>Burlington (03)_Chesterfield Twp (07)</v>
      </c>
      <c r="G101" s="6"/>
      <c r="H101" s="6"/>
      <c r="I101" s="6"/>
    </row>
    <row r="102" spans="1:9" ht="15.75" x14ac:dyDescent="0.25">
      <c r="A102" t="s">
        <v>121</v>
      </c>
      <c r="B102" t="s">
        <v>391</v>
      </c>
      <c r="E102" s="6"/>
      <c r="F102" t="str">
        <f t="shared" si="1"/>
        <v>Burlington (03)_Cinnaminson Twp (08)</v>
      </c>
      <c r="G102" s="6"/>
      <c r="H102" s="6"/>
      <c r="I102" s="6"/>
    </row>
    <row r="103" spans="1:9" ht="15.75" x14ac:dyDescent="0.25">
      <c r="A103" t="s">
        <v>121</v>
      </c>
      <c r="B103" t="s">
        <v>392</v>
      </c>
      <c r="E103" s="6"/>
      <c r="F103" t="str">
        <f t="shared" si="1"/>
        <v>Burlington (03)_Delanco Twp (09)</v>
      </c>
      <c r="G103" s="6"/>
      <c r="H103" s="6"/>
      <c r="I103" s="6"/>
    </row>
    <row r="104" spans="1:9" ht="15.75" x14ac:dyDescent="0.25">
      <c r="A104" t="s">
        <v>121</v>
      </c>
      <c r="B104" t="s">
        <v>393</v>
      </c>
      <c r="E104" s="6"/>
      <c r="F104" t="str">
        <f t="shared" si="1"/>
        <v>Burlington (03)_Delran Twp (10)</v>
      </c>
      <c r="G104" s="6"/>
      <c r="H104" s="6"/>
      <c r="I104" s="6"/>
    </row>
    <row r="105" spans="1:9" ht="15.75" x14ac:dyDescent="0.25">
      <c r="A105" t="s">
        <v>121</v>
      </c>
      <c r="B105" t="s">
        <v>394</v>
      </c>
      <c r="E105" s="6"/>
      <c r="F105" t="str">
        <f t="shared" si="1"/>
        <v>Burlington (03)_Eastampton Twp (11)</v>
      </c>
      <c r="G105" s="6"/>
      <c r="H105" s="6"/>
      <c r="I105" s="6"/>
    </row>
    <row r="106" spans="1:9" ht="15.75" x14ac:dyDescent="0.25">
      <c r="A106" t="s">
        <v>121</v>
      </c>
      <c r="B106" t="s">
        <v>395</v>
      </c>
      <c r="E106" s="6"/>
      <c r="F106" t="str">
        <f t="shared" si="1"/>
        <v>Burlington (03)_Edgewater Park Twp (12)</v>
      </c>
      <c r="G106" s="6"/>
      <c r="H106" s="6"/>
      <c r="I106" s="6"/>
    </row>
    <row r="107" spans="1:9" ht="15.75" x14ac:dyDescent="0.25">
      <c r="A107" t="s">
        <v>121</v>
      </c>
      <c r="B107" t="s">
        <v>396</v>
      </c>
      <c r="E107" s="6"/>
      <c r="F107" t="str">
        <f t="shared" si="1"/>
        <v>Burlington (03)_Evesham Twp (13)</v>
      </c>
      <c r="G107" s="6"/>
      <c r="H107" s="6"/>
      <c r="I107" s="6"/>
    </row>
    <row r="108" spans="1:9" ht="15.75" x14ac:dyDescent="0.25">
      <c r="A108" t="s">
        <v>121</v>
      </c>
      <c r="B108" t="s">
        <v>397</v>
      </c>
      <c r="E108" s="6"/>
      <c r="F108" t="str">
        <f t="shared" si="1"/>
        <v>Burlington (03)_Fieldsboro Boro (14)</v>
      </c>
      <c r="G108" s="6"/>
      <c r="H108" s="6"/>
      <c r="I108" s="6"/>
    </row>
    <row r="109" spans="1:9" ht="15.75" x14ac:dyDescent="0.25">
      <c r="A109" t="s">
        <v>121</v>
      </c>
      <c r="B109" t="s">
        <v>398</v>
      </c>
      <c r="E109" s="6"/>
      <c r="F109" t="str">
        <f t="shared" si="1"/>
        <v>Burlington (03)_Florence Twp (15)</v>
      </c>
      <c r="G109" s="6"/>
      <c r="H109" s="6"/>
      <c r="I109" s="6"/>
    </row>
    <row r="110" spans="1:9" ht="15.75" x14ac:dyDescent="0.25">
      <c r="A110" t="s">
        <v>121</v>
      </c>
      <c r="B110" t="s">
        <v>399</v>
      </c>
      <c r="E110" s="6"/>
      <c r="F110" t="str">
        <f t="shared" si="1"/>
        <v>Burlington (03)_Hainesport Twp (16)</v>
      </c>
      <c r="G110" s="6"/>
      <c r="H110" s="6"/>
      <c r="I110" s="6"/>
    </row>
    <row r="111" spans="1:9" ht="15.75" x14ac:dyDescent="0.25">
      <c r="A111" t="s">
        <v>121</v>
      </c>
      <c r="B111" t="s">
        <v>400</v>
      </c>
      <c r="E111" s="6"/>
      <c r="F111" t="str">
        <f t="shared" si="1"/>
        <v>Burlington (03)_Lumberton Twp (17)</v>
      </c>
      <c r="G111" s="6"/>
      <c r="H111" s="6"/>
      <c r="I111" s="6"/>
    </row>
    <row r="112" spans="1:9" ht="15.75" x14ac:dyDescent="0.25">
      <c r="A112" t="s">
        <v>121</v>
      </c>
      <c r="B112" t="s">
        <v>401</v>
      </c>
      <c r="E112" s="6"/>
      <c r="F112" t="str">
        <f t="shared" si="1"/>
        <v>Burlington (03)_Mansfield Twp (18)</v>
      </c>
      <c r="G112" s="6"/>
      <c r="H112" s="6"/>
      <c r="I112" s="6"/>
    </row>
    <row r="113" spans="1:9" ht="15.75" x14ac:dyDescent="0.25">
      <c r="A113" t="s">
        <v>121</v>
      </c>
      <c r="B113" t="s">
        <v>402</v>
      </c>
      <c r="E113" s="6"/>
      <c r="F113" t="str">
        <f t="shared" si="1"/>
        <v>Burlington (03)_Maple Shade Twp (19)</v>
      </c>
      <c r="G113" s="6"/>
      <c r="H113" s="6"/>
      <c r="I113" s="6"/>
    </row>
    <row r="114" spans="1:9" ht="15.75" x14ac:dyDescent="0.25">
      <c r="A114" t="s">
        <v>121</v>
      </c>
      <c r="B114" t="s">
        <v>403</v>
      </c>
      <c r="E114" s="6"/>
      <c r="F114" t="str">
        <f t="shared" si="1"/>
        <v>Burlington (03)_Medford Twp (20)</v>
      </c>
      <c r="G114" s="6"/>
      <c r="H114" s="6"/>
      <c r="I114" s="6"/>
    </row>
    <row r="115" spans="1:9" ht="15.75" x14ac:dyDescent="0.25">
      <c r="A115" t="s">
        <v>121</v>
      </c>
      <c r="B115" t="s">
        <v>404</v>
      </c>
      <c r="E115" s="6"/>
      <c r="F115" t="str">
        <f t="shared" si="1"/>
        <v>Burlington (03)_Medford Lakes Boro (21)</v>
      </c>
      <c r="G115" s="6"/>
      <c r="H115" s="6"/>
      <c r="I115" s="6"/>
    </row>
    <row r="116" spans="1:9" ht="15.75" x14ac:dyDescent="0.25">
      <c r="A116" t="s">
        <v>121</v>
      </c>
      <c r="B116" t="s">
        <v>405</v>
      </c>
      <c r="E116" s="6"/>
      <c r="F116" t="str">
        <f t="shared" si="1"/>
        <v>Burlington (03)_Moorestown Twp (22)</v>
      </c>
      <c r="G116" s="6"/>
      <c r="H116" s="6"/>
      <c r="I116" s="6"/>
    </row>
    <row r="117" spans="1:9" ht="15.75" x14ac:dyDescent="0.25">
      <c r="A117" t="s">
        <v>121</v>
      </c>
      <c r="B117" t="s">
        <v>406</v>
      </c>
      <c r="E117" s="6"/>
      <c r="F117" t="str">
        <f t="shared" si="1"/>
        <v>Burlington (03)_Mount Holly Twp (23)</v>
      </c>
      <c r="G117" s="6"/>
      <c r="H117" s="6"/>
      <c r="I117" s="6"/>
    </row>
    <row r="118" spans="1:9" ht="15.75" x14ac:dyDescent="0.25">
      <c r="A118" t="s">
        <v>121</v>
      </c>
      <c r="B118" t="s">
        <v>407</v>
      </c>
      <c r="E118" s="6"/>
      <c r="F118" t="str">
        <f t="shared" si="1"/>
        <v>Burlington (03)_Mount Laurel Twp (24)</v>
      </c>
      <c r="G118" s="6"/>
      <c r="H118" s="6"/>
      <c r="I118" s="6"/>
    </row>
    <row r="119" spans="1:9" ht="15.75" x14ac:dyDescent="0.25">
      <c r="A119" t="s">
        <v>121</v>
      </c>
      <c r="B119" t="s">
        <v>408</v>
      </c>
      <c r="E119" s="6"/>
      <c r="F119" t="str">
        <f t="shared" si="1"/>
        <v>Burlington (03)_New Hanover Twp (25)</v>
      </c>
      <c r="G119" s="6"/>
      <c r="H119" s="6"/>
      <c r="I119" s="6"/>
    </row>
    <row r="120" spans="1:9" ht="15.75" x14ac:dyDescent="0.25">
      <c r="A120" t="s">
        <v>121</v>
      </c>
      <c r="B120" t="s">
        <v>409</v>
      </c>
      <c r="E120" s="6"/>
      <c r="F120" t="str">
        <f t="shared" si="1"/>
        <v>Burlington (03)_North Hanover Twp (26)</v>
      </c>
      <c r="G120" s="6"/>
      <c r="H120" s="6"/>
      <c r="I120" s="6"/>
    </row>
    <row r="121" spans="1:9" ht="15.75" x14ac:dyDescent="0.25">
      <c r="A121" t="s">
        <v>121</v>
      </c>
      <c r="B121" t="s">
        <v>410</v>
      </c>
      <c r="E121" s="6"/>
      <c r="F121" t="str">
        <f t="shared" si="1"/>
        <v>Burlington (03)_Palmyra Boro (27)</v>
      </c>
      <c r="G121" s="6"/>
      <c r="H121" s="6"/>
      <c r="I121" s="6"/>
    </row>
    <row r="122" spans="1:9" ht="15.75" x14ac:dyDescent="0.25">
      <c r="A122" t="s">
        <v>121</v>
      </c>
      <c r="B122" t="s">
        <v>199</v>
      </c>
      <c r="E122" s="6"/>
      <c r="F122" t="str">
        <f t="shared" si="1"/>
        <v>Burlington (03)_Pemberton Boro (28)</v>
      </c>
      <c r="G122" s="6"/>
      <c r="H122" s="6"/>
      <c r="I122" s="6"/>
    </row>
    <row r="123" spans="1:9" ht="15.75" x14ac:dyDescent="0.25">
      <c r="A123" t="s">
        <v>121</v>
      </c>
      <c r="B123" t="s">
        <v>200</v>
      </c>
      <c r="E123" s="6"/>
      <c r="F123" t="str">
        <f t="shared" si="1"/>
        <v>Burlington (03)_Pemberton Twp (29)</v>
      </c>
      <c r="G123" s="6"/>
      <c r="H123" s="6"/>
      <c r="I123" s="6"/>
    </row>
    <row r="124" spans="1:9" ht="15.75" x14ac:dyDescent="0.25">
      <c r="A124" t="s">
        <v>121</v>
      </c>
      <c r="B124" t="s">
        <v>411</v>
      </c>
      <c r="E124" s="6"/>
      <c r="F124" t="str">
        <f t="shared" si="1"/>
        <v>Burlington (03)_Riverside Twp (30)</v>
      </c>
      <c r="G124" s="6"/>
      <c r="H124" s="6"/>
      <c r="I124" s="6"/>
    </row>
    <row r="125" spans="1:9" ht="15.75" x14ac:dyDescent="0.25">
      <c r="A125" t="s">
        <v>121</v>
      </c>
      <c r="B125" t="s">
        <v>412</v>
      </c>
      <c r="E125" s="6"/>
      <c r="F125" t="str">
        <f t="shared" si="1"/>
        <v>Burlington (03)_Riverton Boro (31)</v>
      </c>
      <c r="G125" s="6"/>
      <c r="H125" s="6"/>
      <c r="I125" s="6"/>
    </row>
    <row r="126" spans="1:9" ht="15.75" x14ac:dyDescent="0.25">
      <c r="A126" t="s">
        <v>121</v>
      </c>
      <c r="B126" t="s">
        <v>413</v>
      </c>
      <c r="E126" s="6"/>
      <c r="F126" t="str">
        <f t="shared" si="1"/>
        <v>Burlington (03)_Shamong Twp (32)</v>
      </c>
      <c r="G126" s="6"/>
      <c r="H126" s="6"/>
      <c r="I126" s="6"/>
    </row>
    <row r="127" spans="1:9" ht="15.75" x14ac:dyDescent="0.25">
      <c r="A127" t="s">
        <v>121</v>
      </c>
      <c r="B127" t="s">
        <v>414</v>
      </c>
      <c r="E127" s="6"/>
      <c r="F127" t="str">
        <f t="shared" si="1"/>
        <v>Burlington (03)_Southampton Twp (33)</v>
      </c>
      <c r="G127" s="6"/>
      <c r="H127" s="6"/>
      <c r="I127" s="6"/>
    </row>
    <row r="128" spans="1:9" ht="15.75" x14ac:dyDescent="0.25">
      <c r="A128" t="s">
        <v>121</v>
      </c>
      <c r="B128" t="s">
        <v>415</v>
      </c>
      <c r="E128" s="6"/>
      <c r="F128" t="str">
        <f t="shared" si="1"/>
        <v>Burlington (03)_Springfield Twp (34)</v>
      </c>
      <c r="G128" s="6"/>
      <c r="H128" s="6"/>
      <c r="I128" s="6"/>
    </row>
    <row r="129" spans="1:9" ht="15.75" x14ac:dyDescent="0.25">
      <c r="A129" t="s">
        <v>121</v>
      </c>
      <c r="B129" t="s">
        <v>416</v>
      </c>
      <c r="E129" s="6"/>
      <c r="F129" t="str">
        <f t="shared" si="1"/>
        <v>Burlington (03)_Tabernacle Twp (35)</v>
      </c>
      <c r="G129" s="6"/>
      <c r="H129" s="6"/>
      <c r="I129" s="6"/>
    </row>
    <row r="130" spans="1:9" ht="15.75" x14ac:dyDescent="0.25">
      <c r="A130" t="s">
        <v>121</v>
      </c>
      <c r="B130" t="s">
        <v>417</v>
      </c>
      <c r="E130" s="6"/>
      <c r="F130" t="str">
        <f t="shared" si="1"/>
        <v>Burlington (03)_Washington Twp (36)</v>
      </c>
      <c r="G130" s="6"/>
      <c r="H130" s="6"/>
      <c r="I130" s="6"/>
    </row>
    <row r="131" spans="1:9" ht="15.75" x14ac:dyDescent="0.25">
      <c r="A131" t="s">
        <v>121</v>
      </c>
      <c r="B131" t="s">
        <v>418</v>
      </c>
      <c r="E131" s="6"/>
      <c r="F131" t="str">
        <f t="shared" ref="F131:F194" si="2">CONCATENATE(A131, "_", B131)</f>
        <v>Burlington (03)_Westampton Twp (37)</v>
      </c>
      <c r="G131" s="6"/>
      <c r="H131" s="6"/>
      <c r="I131" s="6"/>
    </row>
    <row r="132" spans="1:9" ht="15.75" x14ac:dyDescent="0.25">
      <c r="A132" t="s">
        <v>121</v>
      </c>
      <c r="B132" t="s">
        <v>419</v>
      </c>
      <c r="E132" s="6"/>
      <c r="F132" t="str">
        <f t="shared" si="2"/>
        <v>Burlington (03)_Willingboro Twp (38)</v>
      </c>
      <c r="G132" s="6"/>
      <c r="H132" s="6"/>
      <c r="I132" s="6"/>
    </row>
    <row r="133" spans="1:9" ht="15.75" x14ac:dyDescent="0.25">
      <c r="A133" t="s">
        <v>121</v>
      </c>
      <c r="B133" t="s">
        <v>420</v>
      </c>
      <c r="E133" s="6"/>
      <c r="F133" t="str">
        <f t="shared" si="2"/>
        <v>Burlington (03)_Woodland Twp (39)</v>
      </c>
      <c r="G133" s="6"/>
      <c r="H133" s="6"/>
      <c r="I133" s="6"/>
    </row>
    <row r="134" spans="1:9" ht="15.75" x14ac:dyDescent="0.25">
      <c r="A134" t="s">
        <v>121</v>
      </c>
      <c r="B134" t="s">
        <v>421</v>
      </c>
      <c r="E134" s="6"/>
      <c r="F134" t="str">
        <f t="shared" si="2"/>
        <v>Burlington (03)_Wrightstown Boro (40)</v>
      </c>
      <c r="G134" s="6"/>
      <c r="H134" s="6"/>
      <c r="I134" s="6"/>
    </row>
    <row r="135" spans="1:9" ht="15.75" x14ac:dyDescent="0.25">
      <c r="A135" t="s">
        <v>124</v>
      </c>
      <c r="B135" t="s">
        <v>422</v>
      </c>
      <c r="E135" s="6"/>
      <c r="F135" t="str">
        <f t="shared" si="2"/>
        <v>Camden (04)_Audubon Boro (01)</v>
      </c>
      <c r="G135" s="6"/>
      <c r="H135" s="6"/>
      <c r="I135" s="6"/>
    </row>
    <row r="136" spans="1:9" ht="15.75" x14ac:dyDescent="0.25">
      <c r="A136" t="s">
        <v>124</v>
      </c>
      <c r="B136" t="s">
        <v>423</v>
      </c>
      <c r="E136" s="6"/>
      <c r="F136" t="str">
        <f t="shared" si="2"/>
        <v>Camden (04)_Audubon Park Boro (02)</v>
      </c>
      <c r="G136" s="6"/>
      <c r="H136" s="6"/>
      <c r="I136" s="6"/>
    </row>
    <row r="137" spans="1:9" ht="15.75" x14ac:dyDescent="0.25">
      <c r="A137" t="s">
        <v>124</v>
      </c>
      <c r="B137" t="s">
        <v>424</v>
      </c>
      <c r="E137" s="6"/>
      <c r="F137" t="str">
        <f t="shared" si="2"/>
        <v>Camden (04)_Barrington Boro (03)</v>
      </c>
      <c r="G137" s="6"/>
      <c r="H137" s="6"/>
      <c r="I137" s="6"/>
    </row>
    <row r="138" spans="1:9" ht="15.75" x14ac:dyDescent="0.25">
      <c r="A138" t="s">
        <v>124</v>
      </c>
      <c r="B138" t="s">
        <v>425</v>
      </c>
      <c r="E138" s="6"/>
      <c r="F138" t="str">
        <f t="shared" si="2"/>
        <v>Camden (04)_Bellmawr Boro (04)</v>
      </c>
      <c r="G138" s="6"/>
      <c r="H138" s="6"/>
      <c r="I138" s="6"/>
    </row>
    <row r="139" spans="1:9" ht="15.75" x14ac:dyDescent="0.25">
      <c r="A139" t="s">
        <v>124</v>
      </c>
      <c r="B139" t="s">
        <v>201</v>
      </c>
      <c r="E139" s="6"/>
      <c r="F139" t="str">
        <f t="shared" si="2"/>
        <v>Camden (04)_Berlin Boro (05)</v>
      </c>
      <c r="G139" s="6"/>
      <c r="H139" s="6"/>
      <c r="I139" s="6"/>
    </row>
    <row r="140" spans="1:9" ht="15.75" x14ac:dyDescent="0.25">
      <c r="A140" t="s">
        <v>124</v>
      </c>
      <c r="B140" t="s">
        <v>202</v>
      </c>
      <c r="E140" s="6"/>
      <c r="F140" t="str">
        <f t="shared" si="2"/>
        <v>Camden (04)_Berlin Twp (06)</v>
      </c>
      <c r="G140" s="6"/>
      <c r="H140" s="6"/>
      <c r="I140" s="6"/>
    </row>
    <row r="141" spans="1:9" ht="15.75" x14ac:dyDescent="0.25">
      <c r="A141" t="s">
        <v>124</v>
      </c>
      <c r="B141" t="s">
        <v>426</v>
      </c>
      <c r="E141" s="6"/>
      <c r="F141" t="str">
        <f t="shared" si="2"/>
        <v>Camden (04)_Brooklawn Boro (07)</v>
      </c>
      <c r="G141" s="6"/>
      <c r="H141" s="6"/>
      <c r="I141" s="6"/>
    </row>
    <row r="142" spans="1:9" ht="15.75" x14ac:dyDescent="0.25">
      <c r="A142" t="s">
        <v>124</v>
      </c>
      <c r="B142" t="s">
        <v>427</v>
      </c>
      <c r="E142" s="6"/>
      <c r="F142" t="str">
        <f t="shared" si="2"/>
        <v>Camden (04)_Camden City (08)</v>
      </c>
      <c r="G142" s="6"/>
      <c r="H142" s="6"/>
      <c r="I142" s="6"/>
    </row>
    <row r="143" spans="1:9" ht="15.75" x14ac:dyDescent="0.25">
      <c r="A143" t="s">
        <v>124</v>
      </c>
      <c r="B143" t="s">
        <v>428</v>
      </c>
      <c r="E143" s="6"/>
      <c r="F143" t="str">
        <f t="shared" si="2"/>
        <v>Camden (04)_Cherry Hill Twp (09)</v>
      </c>
      <c r="G143" s="6"/>
      <c r="H143" s="6"/>
      <c r="I143" s="6"/>
    </row>
    <row r="144" spans="1:9" ht="15.75" x14ac:dyDescent="0.25">
      <c r="A144" t="s">
        <v>124</v>
      </c>
      <c r="B144" t="s">
        <v>429</v>
      </c>
      <c r="E144" s="6"/>
      <c r="F144" t="str">
        <f t="shared" si="2"/>
        <v>Camden (04)_Chesilhurst Boro (10)</v>
      </c>
      <c r="G144" s="6"/>
      <c r="H144" s="6"/>
      <c r="I144" s="6"/>
    </row>
    <row r="145" spans="1:9" ht="15.75" x14ac:dyDescent="0.25">
      <c r="A145" t="s">
        <v>124</v>
      </c>
      <c r="B145" t="s">
        <v>430</v>
      </c>
      <c r="E145" s="6"/>
      <c r="F145" t="str">
        <f t="shared" si="2"/>
        <v>Camden (04)_Clementon Boro (11)</v>
      </c>
      <c r="G145" s="6"/>
      <c r="H145" s="6"/>
      <c r="I145" s="6"/>
    </row>
    <row r="146" spans="1:9" ht="15.75" x14ac:dyDescent="0.25">
      <c r="A146" t="s">
        <v>124</v>
      </c>
      <c r="B146" t="s">
        <v>431</v>
      </c>
      <c r="E146" s="6"/>
      <c r="F146" t="str">
        <f t="shared" si="2"/>
        <v>Camden (04)_Collingswood Boro (12)</v>
      </c>
      <c r="G146" s="6"/>
      <c r="H146" s="6"/>
      <c r="I146" s="6"/>
    </row>
    <row r="147" spans="1:9" ht="15.75" x14ac:dyDescent="0.25">
      <c r="A147" t="s">
        <v>124</v>
      </c>
      <c r="B147" t="s">
        <v>432</v>
      </c>
      <c r="E147" s="6"/>
      <c r="F147" t="str">
        <f t="shared" si="2"/>
        <v>Camden (04)_Gibbsboro Boro (13)</v>
      </c>
      <c r="G147" s="6"/>
      <c r="H147" s="6"/>
      <c r="I147" s="6"/>
    </row>
    <row r="148" spans="1:9" ht="15.75" x14ac:dyDescent="0.25">
      <c r="A148" t="s">
        <v>124</v>
      </c>
      <c r="B148" t="s">
        <v>203</v>
      </c>
      <c r="E148" s="6"/>
      <c r="F148" t="str">
        <f t="shared" si="2"/>
        <v>Camden (04)_Gloucester City (14)</v>
      </c>
      <c r="G148" s="6"/>
      <c r="H148" s="6"/>
      <c r="I148" s="6"/>
    </row>
    <row r="149" spans="1:9" ht="15.75" x14ac:dyDescent="0.25">
      <c r="A149" t="s">
        <v>124</v>
      </c>
      <c r="B149" t="s">
        <v>204</v>
      </c>
      <c r="E149" s="6"/>
      <c r="F149" t="str">
        <f t="shared" si="2"/>
        <v>Camden (04)_Gloucester Twp (15)</v>
      </c>
      <c r="G149" s="6"/>
      <c r="H149" s="6"/>
      <c r="I149" s="6"/>
    </row>
    <row r="150" spans="1:9" ht="15.75" x14ac:dyDescent="0.25">
      <c r="A150" t="s">
        <v>124</v>
      </c>
      <c r="B150" t="s">
        <v>433</v>
      </c>
      <c r="E150" s="6"/>
      <c r="F150" t="str">
        <f t="shared" si="2"/>
        <v>Camden (04)_Haddon Twp (16)</v>
      </c>
      <c r="G150" s="6"/>
      <c r="H150" s="6"/>
      <c r="I150" s="6"/>
    </row>
    <row r="151" spans="1:9" ht="15.75" x14ac:dyDescent="0.25">
      <c r="A151" t="s">
        <v>124</v>
      </c>
      <c r="B151" t="s">
        <v>434</v>
      </c>
      <c r="E151" s="6"/>
      <c r="F151" t="str">
        <f t="shared" si="2"/>
        <v>Camden (04)_Haddonfield Boro (17)</v>
      </c>
      <c r="G151" s="6"/>
      <c r="H151" s="6"/>
      <c r="I151" s="6"/>
    </row>
    <row r="152" spans="1:9" ht="15.75" x14ac:dyDescent="0.25">
      <c r="A152" t="s">
        <v>124</v>
      </c>
      <c r="B152" t="s">
        <v>435</v>
      </c>
      <c r="E152" s="6"/>
      <c r="F152" t="str">
        <f t="shared" si="2"/>
        <v>Camden (04)_Haddon Heights Boro (18)</v>
      </c>
      <c r="G152" s="6"/>
      <c r="H152" s="6"/>
      <c r="I152" s="6"/>
    </row>
    <row r="153" spans="1:9" ht="15.75" x14ac:dyDescent="0.25">
      <c r="A153" t="s">
        <v>124</v>
      </c>
      <c r="B153" t="s">
        <v>436</v>
      </c>
      <c r="E153" s="6"/>
      <c r="F153" t="str">
        <f t="shared" si="2"/>
        <v>Camden (04)_Hi-Nella Boro (19)</v>
      </c>
      <c r="G153" s="6"/>
      <c r="H153" s="6"/>
      <c r="I153" s="6"/>
    </row>
    <row r="154" spans="1:9" ht="15.75" x14ac:dyDescent="0.25">
      <c r="A154" t="s">
        <v>124</v>
      </c>
      <c r="B154" t="s">
        <v>437</v>
      </c>
      <c r="E154" s="6"/>
      <c r="F154" t="str">
        <f t="shared" si="2"/>
        <v>Camden (04)_Laurel Springs Boro (20)</v>
      </c>
      <c r="G154" s="6"/>
      <c r="H154" s="6"/>
      <c r="I154" s="6"/>
    </row>
    <row r="155" spans="1:9" ht="15.75" x14ac:dyDescent="0.25">
      <c r="A155" t="s">
        <v>124</v>
      </c>
      <c r="B155" t="s">
        <v>438</v>
      </c>
      <c r="E155" s="6"/>
      <c r="F155" t="str">
        <f t="shared" si="2"/>
        <v>Camden (04)_Lawnside Boro (21)</v>
      </c>
      <c r="G155" s="6"/>
      <c r="H155" s="6"/>
      <c r="I155" s="6"/>
    </row>
    <row r="156" spans="1:9" ht="15.75" x14ac:dyDescent="0.25">
      <c r="A156" t="s">
        <v>124</v>
      </c>
      <c r="B156" t="s">
        <v>439</v>
      </c>
      <c r="E156" s="6"/>
      <c r="F156" t="str">
        <f t="shared" si="2"/>
        <v>Camden (04)_Lindenwold Boro (22)</v>
      </c>
      <c r="G156" s="6"/>
      <c r="H156" s="6"/>
      <c r="I156" s="6"/>
    </row>
    <row r="157" spans="1:9" ht="15.75" x14ac:dyDescent="0.25">
      <c r="A157" t="s">
        <v>124</v>
      </c>
      <c r="B157" t="s">
        <v>440</v>
      </c>
      <c r="E157" s="6"/>
      <c r="F157" t="str">
        <f t="shared" si="2"/>
        <v>Camden (04)_Magnolia Boro (23)</v>
      </c>
      <c r="G157" s="6"/>
      <c r="H157" s="6"/>
      <c r="I157" s="6"/>
    </row>
    <row r="158" spans="1:9" ht="15.75" x14ac:dyDescent="0.25">
      <c r="A158" t="s">
        <v>124</v>
      </c>
      <c r="B158" t="s">
        <v>441</v>
      </c>
      <c r="E158" s="6"/>
      <c r="F158" t="str">
        <f t="shared" si="2"/>
        <v>Camden (04)_Merchantville Boro (24)</v>
      </c>
      <c r="G158" s="6"/>
      <c r="H158" s="6"/>
      <c r="I158" s="6"/>
    </row>
    <row r="159" spans="1:9" ht="15.75" x14ac:dyDescent="0.25">
      <c r="A159" t="s">
        <v>124</v>
      </c>
      <c r="B159" t="s">
        <v>442</v>
      </c>
      <c r="E159" s="6"/>
      <c r="F159" t="str">
        <f t="shared" si="2"/>
        <v>Camden (04)_Mount Ephraim Boro (25)</v>
      </c>
      <c r="G159" s="6"/>
      <c r="H159" s="6"/>
      <c r="I159" s="6"/>
    </row>
    <row r="160" spans="1:9" ht="15.75" x14ac:dyDescent="0.25">
      <c r="A160" t="s">
        <v>124</v>
      </c>
      <c r="B160" t="s">
        <v>443</v>
      </c>
      <c r="E160" s="6"/>
      <c r="F160" t="str">
        <f t="shared" si="2"/>
        <v>Camden (04)_Oaklyn Boro (26)</v>
      </c>
      <c r="G160" s="6"/>
      <c r="H160" s="6"/>
      <c r="I160" s="6"/>
    </row>
    <row r="161" spans="1:9" ht="15.75" x14ac:dyDescent="0.25">
      <c r="A161" t="s">
        <v>124</v>
      </c>
      <c r="B161" t="s">
        <v>444</v>
      </c>
      <c r="E161" s="6"/>
      <c r="F161" t="str">
        <f t="shared" si="2"/>
        <v>Camden (04)_Pennsauken Twp (27)</v>
      </c>
      <c r="G161" s="6"/>
      <c r="H161" s="6"/>
      <c r="I161" s="6"/>
    </row>
    <row r="162" spans="1:9" ht="15.75" x14ac:dyDescent="0.25">
      <c r="A162" t="s">
        <v>124</v>
      </c>
      <c r="B162" t="s">
        <v>445</v>
      </c>
      <c r="E162" s="6"/>
      <c r="F162" t="str">
        <f t="shared" si="2"/>
        <v>Camden (04)_Pine Hill Boro (28)</v>
      </c>
      <c r="G162" s="6"/>
      <c r="H162" s="6"/>
      <c r="I162" s="6"/>
    </row>
    <row r="163" spans="1:9" ht="15.75" x14ac:dyDescent="0.25">
      <c r="A163" t="s">
        <v>124</v>
      </c>
      <c r="B163" t="s">
        <v>446</v>
      </c>
      <c r="E163" s="6"/>
      <c r="F163" t="str">
        <f t="shared" si="2"/>
        <v>Camden (04)_Runnemede Boro (30)</v>
      </c>
      <c r="G163" s="6"/>
      <c r="H163" s="6"/>
      <c r="I163" s="6"/>
    </row>
    <row r="164" spans="1:9" ht="15.75" x14ac:dyDescent="0.25">
      <c r="A164" t="s">
        <v>124</v>
      </c>
      <c r="B164" t="s">
        <v>447</v>
      </c>
      <c r="E164" s="6"/>
      <c r="F164" t="str">
        <f t="shared" si="2"/>
        <v>Camden (04)_Somerdale Boro (31)</v>
      </c>
      <c r="G164" s="6"/>
      <c r="H164" s="6"/>
      <c r="I164" s="6"/>
    </row>
    <row r="165" spans="1:9" ht="15.75" x14ac:dyDescent="0.25">
      <c r="A165" t="s">
        <v>124</v>
      </c>
      <c r="B165" t="s">
        <v>448</v>
      </c>
      <c r="E165" s="6"/>
      <c r="F165" t="str">
        <f t="shared" si="2"/>
        <v>Camden (04)_Stratford Boro (32)</v>
      </c>
      <c r="G165" s="6"/>
      <c r="H165" s="6"/>
      <c r="I165" s="6"/>
    </row>
    <row r="166" spans="1:9" ht="15.75" x14ac:dyDescent="0.25">
      <c r="A166" t="s">
        <v>124</v>
      </c>
      <c r="B166" t="s">
        <v>449</v>
      </c>
      <c r="E166" s="6"/>
      <c r="F166" t="str">
        <f t="shared" si="2"/>
        <v>Camden (04)_Tavistock Boro (33)</v>
      </c>
      <c r="G166" s="6"/>
      <c r="H166" s="6"/>
      <c r="I166" s="6"/>
    </row>
    <row r="167" spans="1:9" ht="15.75" x14ac:dyDescent="0.25">
      <c r="A167" t="s">
        <v>124</v>
      </c>
      <c r="B167" t="s">
        <v>450</v>
      </c>
      <c r="E167" s="6"/>
      <c r="F167" t="str">
        <f t="shared" si="2"/>
        <v>Camden (04)_Voorhees Twp (34)</v>
      </c>
      <c r="G167" s="6"/>
      <c r="H167" s="6"/>
      <c r="I167" s="6"/>
    </row>
    <row r="168" spans="1:9" ht="15.75" x14ac:dyDescent="0.25">
      <c r="A168" t="s">
        <v>124</v>
      </c>
      <c r="B168" t="s">
        <v>451</v>
      </c>
      <c r="E168" s="6"/>
      <c r="F168" t="str">
        <f t="shared" si="2"/>
        <v>Camden (04)_Waterford Twp (35)</v>
      </c>
      <c r="G168" s="6"/>
      <c r="H168" s="6"/>
      <c r="I168" s="6"/>
    </row>
    <row r="169" spans="1:9" ht="15.75" x14ac:dyDescent="0.25">
      <c r="A169" t="s">
        <v>124</v>
      </c>
      <c r="B169" t="s">
        <v>452</v>
      </c>
      <c r="E169" s="6"/>
      <c r="F169" t="str">
        <f t="shared" si="2"/>
        <v>Camden (04)_Winslow Twp (36)</v>
      </c>
      <c r="G169" s="6"/>
      <c r="H169" s="6"/>
      <c r="I169" s="6"/>
    </row>
    <row r="170" spans="1:9" ht="15.75" x14ac:dyDescent="0.25">
      <c r="A170" t="s">
        <v>124</v>
      </c>
      <c r="B170" t="s">
        <v>453</v>
      </c>
      <c r="E170" s="6"/>
      <c r="F170" t="str">
        <f t="shared" si="2"/>
        <v>Camden (04)_Woodlynne Boro (37)</v>
      </c>
      <c r="G170" s="6"/>
      <c r="H170" s="6"/>
      <c r="I170" s="6"/>
    </row>
    <row r="171" spans="1:9" ht="15.75" x14ac:dyDescent="0.25">
      <c r="A171" t="s">
        <v>127</v>
      </c>
      <c r="B171" t="s">
        <v>454</v>
      </c>
      <c r="E171" s="6"/>
      <c r="F171" t="str">
        <f t="shared" si="2"/>
        <v>Cape May (05)_Avalon Boro (01)</v>
      </c>
      <c r="G171" s="6"/>
      <c r="H171" s="6"/>
      <c r="I171" s="6"/>
    </row>
    <row r="172" spans="1:9" ht="15.75" x14ac:dyDescent="0.25">
      <c r="A172" t="s">
        <v>127</v>
      </c>
      <c r="B172" t="s">
        <v>455</v>
      </c>
      <c r="E172" s="6"/>
      <c r="F172" t="str">
        <f t="shared" si="2"/>
        <v>Cape May (05)_Cape May City (02)</v>
      </c>
      <c r="G172" s="6"/>
      <c r="H172" s="6"/>
      <c r="I172" s="6"/>
    </row>
    <row r="173" spans="1:9" ht="15.75" x14ac:dyDescent="0.25">
      <c r="A173" t="s">
        <v>127</v>
      </c>
      <c r="B173" t="s">
        <v>456</v>
      </c>
      <c r="E173" s="6"/>
      <c r="F173" t="str">
        <f t="shared" si="2"/>
        <v>Cape May (05)_Cape May Point Boro (03)</v>
      </c>
      <c r="G173" s="6"/>
      <c r="H173" s="6"/>
      <c r="I173" s="6"/>
    </row>
    <row r="174" spans="1:9" ht="15.75" x14ac:dyDescent="0.25">
      <c r="A174" t="s">
        <v>127</v>
      </c>
      <c r="B174" t="s">
        <v>457</v>
      </c>
      <c r="E174" s="6"/>
      <c r="F174" t="str">
        <f t="shared" si="2"/>
        <v>Cape May (05)_Dennis Twp (04)</v>
      </c>
      <c r="G174" s="6"/>
      <c r="H174" s="6"/>
      <c r="I174" s="6"/>
    </row>
    <row r="175" spans="1:9" ht="15.75" x14ac:dyDescent="0.25">
      <c r="A175" t="s">
        <v>127</v>
      </c>
      <c r="B175" t="s">
        <v>458</v>
      </c>
      <c r="E175" s="6"/>
      <c r="F175" t="str">
        <f t="shared" si="2"/>
        <v>Cape May (05)_Lower Twp (05)</v>
      </c>
      <c r="G175" s="6"/>
      <c r="H175" s="6"/>
      <c r="I175" s="6"/>
    </row>
    <row r="176" spans="1:9" ht="15.75" x14ac:dyDescent="0.25">
      <c r="A176" t="s">
        <v>127</v>
      </c>
      <c r="B176" t="s">
        <v>459</v>
      </c>
      <c r="E176" s="6"/>
      <c r="F176" t="str">
        <f t="shared" si="2"/>
        <v>Cape May (05)_Middle Twp (06)</v>
      </c>
      <c r="G176" s="6"/>
      <c r="H176" s="6"/>
      <c r="I176" s="6"/>
    </row>
    <row r="177" spans="1:9" ht="15.75" x14ac:dyDescent="0.25">
      <c r="A177" t="s">
        <v>127</v>
      </c>
      <c r="B177" t="s">
        <v>460</v>
      </c>
      <c r="E177" s="6"/>
      <c r="F177" t="str">
        <f t="shared" si="2"/>
        <v>Cape May (05)_North Wildwood City (07)</v>
      </c>
      <c r="G177" s="6"/>
      <c r="H177" s="6"/>
      <c r="I177" s="6"/>
    </row>
    <row r="178" spans="1:9" ht="15.75" x14ac:dyDescent="0.25">
      <c r="A178" t="s">
        <v>127</v>
      </c>
      <c r="B178" t="s">
        <v>205</v>
      </c>
      <c r="E178" s="6"/>
      <c r="F178" t="str">
        <f t="shared" si="2"/>
        <v>Cape May (05)_Ocean City (08)</v>
      </c>
      <c r="G178" s="6"/>
      <c r="H178" s="6"/>
      <c r="I178" s="6"/>
    </row>
    <row r="179" spans="1:9" ht="15.75" x14ac:dyDescent="0.25">
      <c r="A179" t="s">
        <v>127</v>
      </c>
      <c r="B179" t="s">
        <v>206</v>
      </c>
      <c r="E179" s="6"/>
      <c r="F179" t="str">
        <f t="shared" si="2"/>
        <v>Cape May (05)_Sea Isle City (09)</v>
      </c>
      <c r="G179" s="6"/>
      <c r="H179" s="6"/>
      <c r="I179" s="6"/>
    </row>
    <row r="180" spans="1:9" ht="15.75" x14ac:dyDescent="0.25">
      <c r="A180" t="s">
        <v>127</v>
      </c>
      <c r="B180" t="s">
        <v>461</v>
      </c>
      <c r="E180" s="6"/>
      <c r="F180" t="str">
        <f t="shared" si="2"/>
        <v>Cape May (05)_Stone Harbor Boro (10)</v>
      </c>
      <c r="G180" s="6"/>
      <c r="H180" s="6"/>
      <c r="I180" s="6"/>
    </row>
    <row r="181" spans="1:9" ht="15.75" x14ac:dyDescent="0.25">
      <c r="A181" t="s">
        <v>127</v>
      </c>
      <c r="B181" t="s">
        <v>462</v>
      </c>
      <c r="E181" s="6"/>
      <c r="F181" t="str">
        <f t="shared" si="2"/>
        <v>Cape May (05)_Upper Twp (11)</v>
      </c>
      <c r="G181" s="6"/>
      <c r="H181" s="6"/>
      <c r="I181" s="6"/>
    </row>
    <row r="182" spans="1:9" ht="15.75" x14ac:dyDescent="0.25">
      <c r="A182" t="s">
        <v>127</v>
      </c>
      <c r="B182" t="s">
        <v>463</v>
      </c>
      <c r="E182" s="6"/>
      <c r="F182" t="str">
        <f t="shared" si="2"/>
        <v>Cape May (05)_West Cape May Boro (12)</v>
      </c>
      <c r="G182" s="6"/>
      <c r="H182" s="6"/>
      <c r="I182" s="6"/>
    </row>
    <row r="183" spans="1:9" ht="15.75" x14ac:dyDescent="0.25">
      <c r="A183" t="s">
        <v>127</v>
      </c>
      <c r="B183" t="s">
        <v>464</v>
      </c>
      <c r="E183" s="6"/>
      <c r="F183" t="str">
        <f t="shared" si="2"/>
        <v>Cape May (05)_West Wildwood Boro (13)</v>
      </c>
      <c r="G183" s="6"/>
      <c r="H183" s="6"/>
      <c r="I183" s="6"/>
    </row>
    <row r="184" spans="1:9" ht="15.75" x14ac:dyDescent="0.25">
      <c r="A184" t="s">
        <v>127</v>
      </c>
      <c r="B184" t="s">
        <v>465</v>
      </c>
      <c r="E184" s="6"/>
      <c r="F184" t="str">
        <f t="shared" si="2"/>
        <v>Cape May (05)_Wildwood City (14)</v>
      </c>
      <c r="G184" s="6"/>
      <c r="H184" s="6"/>
      <c r="I184" s="6"/>
    </row>
    <row r="185" spans="1:9" ht="15.75" x14ac:dyDescent="0.25">
      <c r="A185" t="s">
        <v>127</v>
      </c>
      <c r="B185" t="s">
        <v>466</v>
      </c>
      <c r="E185" s="6"/>
      <c r="F185" t="str">
        <f t="shared" si="2"/>
        <v>Cape May (05)_Wildwood Crest Boro (15)</v>
      </c>
      <c r="G185" s="6"/>
      <c r="H185" s="6"/>
      <c r="I185" s="6"/>
    </row>
    <row r="186" spans="1:9" ht="15.75" x14ac:dyDescent="0.25">
      <c r="A186" t="s">
        <v>127</v>
      </c>
      <c r="B186" t="s">
        <v>467</v>
      </c>
      <c r="E186" s="6"/>
      <c r="F186" t="str">
        <f t="shared" si="2"/>
        <v>Cape May (05)_Woodbine Boro (16)</v>
      </c>
      <c r="G186" s="6"/>
      <c r="H186" s="6"/>
      <c r="I186" s="6"/>
    </row>
    <row r="187" spans="1:9" ht="15.75" x14ac:dyDescent="0.25">
      <c r="A187" t="s">
        <v>131</v>
      </c>
      <c r="B187" t="s">
        <v>468</v>
      </c>
      <c r="E187" s="6"/>
      <c r="F187" t="str">
        <f t="shared" si="2"/>
        <v>Cumberland (06)_Bridgeton City (01)</v>
      </c>
      <c r="G187" s="6"/>
      <c r="H187" s="6"/>
      <c r="I187" s="6"/>
    </row>
    <row r="188" spans="1:9" ht="15.75" x14ac:dyDescent="0.25">
      <c r="A188" t="s">
        <v>131</v>
      </c>
      <c r="B188" t="s">
        <v>469</v>
      </c>
      <c r="E188" s="6"/>
      <c r="F188" t="str">
        <f t="shared" si="2"/>
        <v>Cumberland (06)_Commercial Twp (02)</v>
      </c>
      <c r="G188" s="6"/>
      <c r="H188" s="6"/>
      <c r="I188" s="6"/>
    </row>
    <row r="189" spans="1:9" ht="15.75" x14ac:dyDescent="0.25">
      <c r="A189" t="s">
        <v>131</v>
      </c>
      <c r="B189" t="s">
        <v>470</v>
      </c>
      <c r="E189" s="6"/>
      <c r="F189" t="str">
        <f t="shared" si="2"/>
        <v>Cumberland (06)_Deerfield Twp (03)</v>
      </c>
      <c r="G189" s="6"/>
      <c r="H189" s="6"/>
      <c r="I189" s="6"/>
    </row>
    <row r="190" spans="1:9" ht="15.75" x14ac:dyDescent="0.25">
      <c r="A190" t="s">
        <v>131</v>
      </c>
      <c r="B190" t="s">
        <v>471</v>
      </c>
      <c r="E190" s="6"/>
      <c r="F190" t="str">
        <f t="shared" si="2"/>
        <v>Cumberland (06)_Downe Twp (04)</v>
      </c>
      <c r="G190" s="6"/>
      <c r="H190" s="6"/>
      <c r="I190" s="6"/>
    </row>
    <row r="191" spans="1:9" ht="15.75" x14ac:dyDescent="0.25">
      <c r="A191" t="s">
        <v>131</v>
      </c>
      <c r="B191" t="s">
        <v>472</v>
      </c>
      <c r="E191" s="6"/>
      <c r="F191" t="str">
        <f t="shared" si="2"/>
        <v>Cumberland (06)_Fairfield Twp (05)</v>
      </c>
      <c r="G191" s="6"/>
      <c r="H191" s="6"/>
      <c r="I191" s="6"/>
    </row>
    <row r="192" spans="1:9" ht="15.75" x14ac:dyDescent="0.25">
      <c r="A192" t="s">
        <v>131</v>
      </c>
      <c r="B192" t="s">
        <v>473</v>
      </c>
      <c r="E192" s="6"/>
      <c r="F192" t="str">
        <f t="shared" si="2"/>
        <v>Cumberland (06)_Greenwich Twp (06)</v>
      </c>
      <c r="G192" s="6"/>
      <c r="H192" s="6"/>
      <c r="I192" s="6"/>
    </row>
    <row r="193" spans="1:9" ht="15.75" x14ac:dyDescent="0.25">
      <c r="A193" t="s">
        <v>131</v>
      </c>
      <c r="B193" t="s">
        <v>474</v>
      </c>
      <c r="E193" s="6"/>
      <c r="F193" t="str">
        <f t="shared" si="2"/>
        <v>Cumberland (06)_Hopewell Twp (07)</v>
      </c>
      <c r="G193" s="6"/>
      <c r="H193" s="6"/>
      <c r="I193" s="6"/>
    </row>
    <row r="194" spans="1:9" ht="15.75" x14ac:dyDescent="0.25">
      <c r="A194" t="s">
        <v>131</v>
      </c>
      <c r="B194" t="s">
        <v>475</v>
      </c>
      <c r="E194" s="6"/>
      <c r="F194" t="str">
        <f t="shared" si="2"/>
        <v>Cumberland (06)_Lawrence Twp (08)</v>
      </c>
      <c r="G194" s="6"/>
      <c r="H194" s="6"/>
      <c r="I194" s="6"/>
    </row>
    <row r="195" spans="1:9" ht="15.75" x14ac:dyDescent="0.25">
      <c r="A195" t="s">
        <v>131</v>
      </c>
      <c r="B195" t="s">
        <v>476</v>
      </c>
      <c r="E195" s="6"/>
      <c r="F195" t="str">
        <f t="shared" ref="F195:F258" si="3">CONCATENATE(A195, "_", B195)</f>
        <v>Cumberland (06)_Maurice River Twp (09)</v>
      </c>
      <c r="G195" s="6"/>
      <c r="H195" s="6"/>
      <c r="I195" s="6"/>
    </row>
    <row r="196" spans="1:9" ht="15.75" x14ac:dyDescent="0.25">
      <c r="A196" t="s">
        <v>131</v>
      </c>
      <c r="B196" t="s">
        <v>477</v>
      </c>
      <c r="E196" s="6"/>
      <c r="F196" t="str">
        <f t="shared" si="3"/>
        <v>Cumberland (06)_Millville City (10)</v>
      </c>
      <c r="G196" s="6"/>
      <c r="H196" s="6"/>
      <c r="I196" s="6"/>
    </row>
    <row r="197" spans="1:9" ht="15.75" x14ac:dyDescent="0.25">
      <c r="A197" t="s">
        <v>131</v>
      </c>
      <c r="B197" t="s">
        <v>478</v>
      </c>
      <c r="E197" s="6"/>
      <c r="F197" t="str">
        <f t="shared" si="3"/>
        <v>Cumberland (06)_Shiloh Boro (11)</v>
      </c>
      <c r="G197" s="6"/>
      <c r="H197" s="6"/>
      <c r="I197" s="6"/>
    </row>
    <row r="198" spans="1:9" ht="15.75" x14ac:dyDescent="0.25">
      <c r="A198" t="s">
        <v>131</v>
      </c>
      <c r="B198" t="s">
        <v>479</v>
      </c>
      <c r="E198" s="6"/>
      <c r="F198" t="str">
        <f t="shared" si="3"/>
        <v>Cumberland (06)_Stow Creek Twp (12)</v>
      </c>
      <c r="G198" s="6"/>
      <c r="H198" s="6"/>
      <c r="I198" s="6"/>
    </row>
    <row r="199" spans="1:9" ht="15.75" x14ac:dyDescent="0.25">
      <c r="A199" t="s">
        <v>131</v>
      </c>
      <c r="B199" t="s">
        <v>480</v>
      </c>
      <c r="E199" s="6"/>
      <c r="F199" t="str">
        <f t="shared" si="3"/>
        <v>Cumberland (06)_Upper Deerfield Twp (13)</v>
      </c>
      <c r="G199" s="6"/>
      <c r="H199" s="6"/>
      <c r="I199" s="6"/>
    </row>
    <row r="200" spans="1:9" ht="15.75" x14ac:dyDescent="0.25">
      <c r="A200" t="s">
        <v>131</v>
      </c>
      <c r="B200" t="s">
        <v>481</v>
      </c>
      <c r="E200" s="6"/>
      <c r="F200" t="str">
        <f t="shared" si="3"/>
        <v>Cumberland (06)_Vineland City (14)</v>
      </c>
      <c r="G200" s="6"/>
      <c r="H200" s="6"/>
      <c r="I200" s="6"/>
    </row>
    <row r="201" spans="1:9" ht="15.75" x14ac:dyDescent="0.25">
      <c r="A201" t="s">
        <v>134</v>
      </c>
      <c r="B201" t="s">
        <v>482</v>
      </c>
      <c r="E201" s="6"/>
      <c r="F201" t="str">
        <f t="shared" si="3"/>
        <v>Essex (07)_Belleville Twp (01)</v>
      </c>
      <c r="G201" s="6"/>
      <c r="H201" s="6"/>
      <c r="I201" s="6"/>
    </row>
    <row r="202" spans="1:9" ht="15.75" x14ac:dyDescent="0.25">
      <c r="A202" t="s">
        <v>134</v>
      </c>
      <c r="B202" t="s">
        <v>483</v>
      </c>
      <c r="E202" s="6"/>
      <c r="F202" t="str">
        <f t="shared" si="3"/>
        <v>Essex (07)_Bloomfield Twp (02)</v>
      </c>
      <c r="G202" s="6"/>
      <c r="H202" s="6"/>
      <c r="I202" s="6"/>
    </row>
    <row r="203" spans="1:9" ht="15.75" x14ac:dyDescent="0.25">
      <c r="A203" t="s">
        <v>134</v>
      </c>
      <c r="B203" t="s">
        <v>484</v>
      </c>
      <c r="E203" s="6"/>
      <c r="F203" t="str">
        <f t="shared" si="3"/>
        <v>Essex (07)_Caldwell Boro (03)</v>
      </c>
      <c r="G203" s="6"/>
      <c r="H203" s="6"/>
      <c r="I203" s="6"/>
    </row>
    <row r="204" spans="1:9" ht="15.75" x14ac:dyDescent="0.25">
      <c r="A204" t="s">
        <v>134</v>
      </c>
      <c r="B204" t="s">
        <v>485</v>
      </c>
      <c r="E204" s="6"/>
      <c r="F204" t="str">
        <f t="shared" si="3"/>
        <v>Essex (07)_Cedar Grove Twp (04)</v>
      </c>
      <c r="G204" s="6"/>
      <c r="H204" s="6"/>
      <c r="I204" s="6"/>
    </row>
    <row r="205" spans="1:9" ht="15.75" x14ac:dyDescent="0.25">
      <c r="A205" t="s">
        <v>134</v>
      </c>
      <c r="B205" t="s">
        <v>486</v>
      </c>
      <c r="E205" s="6"/>
      <c r="F205" t="str">
        <f t="shared" si="3"/>
        <v>Essex (07)_East Orange City (05)</v>
      </c>
      <c r="G205" s="6"/>
      <c r="H205" s="6"/>
      <c r="I205" s="6"/>
    </row>
    <row r="206" spans="1:9" ht="15.75" x14ac:dyDescent="0.25">
      <c r="A206" t="s">
        <v>134</v>
      </c>
      <c r="B206" t="s">
        <v>487</v>
      </c>
      <c r="E206" s="6"/>
      <c r="F206" t="str">
        <f t="shared" si="3"/>
        <v>Essex (07)_Essex Fells Boro (06)</v>
      </c>
      <c r="G206" s="6"/>
      <c r="H206" s="6"/>
      <c r="I206" s="6"/>
    </row>
    <row r="207" spans="1:9" ht="15.75" x14ac:dyDescent="0.25">
      <c r="A207" t="s">
        <v>134</v>
      </c>
      <c r="B207" t="s">
        <v>488</v>
      </c>
      <c r="E207" s="6"/>
      <c r="F207" t="str">
        <f t="shared" si="3"/>
        <v>Essex (07)_Fairfield Twp (07)</v>
      </c>
      <c r="G207" s="6"/>
      <c r="H207" s="6"/>
      <c r="I207" s="6"/>
    </row>
    <row r="208" spans="1:9" ht="15.75" x14ac:dyDescent="0.25">
      <c r="A208" t="s">
        <v>134</v>
      </c>
      <c r="B208" t="s">
        <v>489</v>
      </c>
      <c r="E208" s="6"/>
      <c r="F208" t="str">
        <f t="shared" si="3"/>
        <v>Essex (07)_Glen Ridge Boro (08)</v>
      </c>
      <c r="G208" s="6"/>
      <c r="H208" s="6"/>
      <c r="I208" s="6"/>
    </row>
    <row r="209" spans="1:9" ht="15.75" x14ac:dyDescent="0.25">
      <c r="A209" t="s">
        <v>134</v>
      </c>
      <c r="B209" t="s">
        <v>490</v>
      </c>
      <c r="E209" s="6"/>
      <c r="F209" t="str">
        <f t="shared" si="3"/>
        <v>Essex (07)_Irvington Twp (09)</v>
      </c>
      <c r="G209" s="6"/>
      <c r="H209" s="6"/>
      <c r="I209" s="6"/>
    </row>
    <row r="210" spans="1:9" ht="15.75" x14ac:dyDescent="0.25">
      <c r="A210" t="s">
        <v>134</v>
      </c>
      <c r="B210" t="s">
        <v>491</v>
      </c>
      <c r="E210" s="6"/>
      <c r="F210" t="str">
        <f t="shared" si="3"/>
        <v>Essex (07)_Livingston Twp (10)</v>
      </c>
      <c r="G210" s="6"/>
      <c r="H210" s="6"/>
      <c r="I210" s="6"/>
    </row>
    <row r="211" spans="1:9" ht="15.75" x14ac:dyDescent="0.25">
      <c r="A211" t="s">
        <v>134</v>
      </c>
      <c r="B211" t="s">
        <v>492</v>
      </c>
      <c r="E211" s="6"/>
      <c r="F211" t="str">
        <f t="shared" si="3"/>
        <v>Essex (07)_Maplewood Twp (11)</v>
      </c>
      <c r="G211" s="6"/>
      <c r="H211" s="6"/>
      <c r="I211" s="6"/>
    </row>
    <row r="212" spans="1:9" ht="15.75" x14ac:dyDescent="0.25">
      <c r="A212" t="s">
        <v>134</v>
      </c>
      <c r="B212" t="s">
        <v>493</v>
      </c>
      <c r="E212" s="6"/>
      <c r="F212" t="str">
        <f t="shared" si="3"/>
        <v>Essex (07)_Millburn Twp (12)</v>
      </c>
      <c r="G212" s="6"/>
      <c r="H212" s="6"/>
      <c r="I212" s="6"/>
    </row>
    <row r="213" spans="1:9" ht="15.75" x14ac:dyDescent="0.25">
      <c r="A213" t="s">
        <v>134</v>
      </c>
      <c r="B213" t="s">
        <v>494</v>
      </c>
      <c r="E213" s="6"/>
      <c r="F213" t="str">
        <f t="shared" si="3"/>
        <v>Essex (07)_Montclair Twp (13)</v>
      </c>
      <c r="G213" s="6"/>
      <c r="H213" s="6"/>
      <c r="I213" s="6"/>
    </row>
    <row r="214" spans="1:9" ht="15.75" x14ac:dyDescent="0.25">
      <c r="A214" t="s">
        <v>134</v>
      </c>
      <c r="B214" t="s">
        <v>495</v>
      </c>
      <c r="E214" s="6"/>
      <c r="F214" t="str">
        <f t="shared" si="3"/>
        <v>Essex (07)_Newark City (14)</v>
      </c>
      <c r="G214" s="6"/>
      <c r="H214" s="6"/>
      <c r="I214" s="6"/>
    </row>
    <row r="215" spans="1:9" ht="15.75" x14ac:dyDescent="0.25">
      <c r="A215" t="s">
        <v>134</v>
      </c>
      <c r="B215" t="s">
        <v>496</v>
      </c>
      <c r="E215" s="6"/>
      <c r="F215" t="str">
        <f t="shared" si="3"/>
        <v>Essex (07)_North Caldwell Boro (15)</v>
      </c>
      <c r="G215" s="6"/>
      <c r="H215" s="6"/>
      <c r="I215" s="6"/>
    </row>
    <row r="216" spans="1:9" ht="15.75" x14ac:dyDescent="0.25">
      <c r="A216" t="s">
        <v>134</v>
      </c>
      <c r="B216" t="s">
        <v>497</v>
      </c>
      <c r="E216" s="6"/>
      <c r="F216" t="str">
        <f t="shared" si="3"/>
        <v>Essex (07)_Nutley Twp (16)</v>
      </c>
      <c r="G216" s="6"/>
      <c r="H216" s="6"/>
      <c r="I216" s="6"/>
    </row>
    <row r="217" spans="1:9" ht="15.75" x14ac:dyDescent="0.25">
      <c r="A217" t="s">
        <v>134</v>
      </c>
      <c r="B217" t="s">
        <v>498</v>
      </c>
      <c r="E217" s="6"/>
      <c r="F217" t="str">
        <f t="shared" si="3"/>
        <v>Essex (07)_Orange City Twp (17)</v>
      </c>
      <c r="G217" s="6"/>
      <c r="H217" s="6"/>
      <c r="I217" s="6"/>
    </row>
    <row r="218" spans="1:9" ht="15.75" x14ac:dyDescent="0.25">
      <c r="A218" t="s">
        <v>134</v>
      </c>
      <c r="B218" t="s">
        <v>499</v>
      </c>
      <c r="E218" s="6"/>
      <c r="F218" t="str">
        <f t="shared" si="3"/>
        <v>Essex (07)_Roseland Boro (18)</v>
      </c>
      <c r="G218" s="6"/>
      <c r="H218" s="6"/>
      <c r="I218" s="6"/>
    </row>
    <row r="219" spans="1:9" ht="15.75" x14ac:dyDescent="0.25">
      <c r="A219" t="s">
        <v>134</v>
      </c>
      <c r="B219" t="s">
        <v>500</v>
      </c>
      <c r="E219" s="6"/>
      <c r="F219" t="str">
        <f t="shared" si="3"/>
        <v>Essex (07)_South Orange Village Twp (19)</v>
      </c>
      <c r="G219" s="6"/>
      <c r="H219" s="6"/>
      <c r="I219" s="6"/>
    </row>
    <row r="220" spans="1:9" ht="15.75" x14ac:dyDescent="0.25">
      <c r="A220" t="s">
        <v>134</v>
      </c>
      <c r="B220" t="s">
        <v>501</v>
      </c>
      <c r="E220" s="6"/>
      <c r="F220" t="str">
        <f t="shared" si="3"/>
        <v>Essex (07)_Verona Twp (20)</v>
      </c>
      <c r="G220" s="6"/>
      <c r="H220" s="6"/>
      <c r="I220" s="6"/>
    </row>
    <row r="221" spans="1:9" ht="15.75" x14ac:dyDescent="0.25">
      <c r="A221" t="s">
        <v>134</v>
      </c>
      <c r="B221" t="s">
        <v>502</v>
      </c>
      <c r="E221" s="6"/>
      <c r="F221" t="str">
        <f t="shared" si="3"/>
        <v>Essex (07)_West Caldwell Twp (21)</v>
      </c>
      <c r="G221" s="6"/>
      <c r="H221" s="6"/>
      <c r="I221" s="6"/>
    </row>
    <row r="222" spans="1:9" ht="15.75" x14ac:dyDescent="0.25">
      <c r="A222" t="s">
        <v>134</v>
      </c>
      <c r="B222" t="s">
        <v>503</v>
      </c>
      <c r="E222" s="6"/>
      <c r="F222" t="str">
        <f t="shared" si="3"/>
        <v>Essex (07)_West Orange Twp (22)</v>
      </c>
      <c r="G222" s="6"/>
      <c r="H222" s="6"/>
      <c r="I222" s="6"/>
    </row>
    <row r="223" spans="1:9" ht="15.75" x14ac:dyDescent="0.25">
      <c r="A223" t="s">
        <v>137</v>
      </c>
      <c r="B223" t="s">
        <v>504</v>
      </c>
      <c r="E223" s="6"/>
      <c r="F223" t="str">
        <f t="shared" si="3"/>
        <v>Gloucester (08)_Clayton Boro (01)</v>
      </c>
      <c r="G223" s="6"/>
      <c r="H223" s="6"/>
      <c r="I223" s="6"/>
    </row>
    <row r="224" spans="1:9" ht="15.75" x14ac:dyDescent="0.25">
      <c r="A224" t="s">
        <v>137</v>
      </c>
      <c r="B224" t="s">
        <v>505</v>
      </c>
      <c r="E224" s="6"/>
      <c r="F224" t="str">
        <f t="shared" si="3"/>
        <v>Gloucester (08)_Deptford Twp (02)</v>
      </c>
      <c r="G224" s="6"/>
      <c r="H224" s="6"/>
      <c r="I224" s="6"/>
    </row>
    <row r="225" spans="1:9" ht="15.75" x14ac:dyDescent="0.25">
      <c r="A225" t="s">
        <v>137</v>
      </c>
      <c r="B225" t="s">
        <v>506</v>
      </c>
      <c r="E225" s="6"/>
      <c r="F225" t="str">
        <f t="shared" si="3"/>
        <v>Gloucester (08)_East Greenwich Twp (03)</v>
      </c>
      <c r="G225" s="6"/>
      <c r="H225" s="6"/>
      <c r="I225" s="6"/>
    </row>
    <row r="226" spans="1:9" ht="15.75" x14ac:dyDescent="0.25">
      <c r="A226" t="s">
        <v>137</v>
      </c>
      <c r="B226" t="s">
        <v>507</v>
      </c>
      <c r="E226" s="6"/>
      <c r="F226" t="str">
        <f t="shared" si="3"/>
        <v>Gloucester (08)_Elk Twp (04)</v>
      </c>
      <c r="G226" s="6"/>
      <c r="H226" s="6"/>
      <c r="I226" s="6"/>
    </row>
    <row r="227" spans="1:9" ht="15.75" x14ac:dyDescent="0.25">
      <c r="A227" t="s">
        <v>137</v>
      </c>
      <c r="B227" t="s">
        <v>508</v>
      </c>
      <c r="E227" s="6"/>
      <c r="F227" t="str">
        <f t="shared" si="3"/>
        <v>Gloucester (08)_Franklin Twp (05)</v>
      </c>
      <c r="G227" s="6"/>
      <c r="H227" s="6"/>
      <c r="I227" s="6"/>
    </row>
    <row r="228" spans="1:9" ht="15.75" x14ac:dyDescent="0.25">
      <c r="A228" t="s">
        <v>137</v>
      </c>
      <c r="B228" t="s">
        <v>509</v>
      </c>
      <c r="E228" s="6"/>
      <c r="F228" t="str">
        <f t="shared" si="3"/>
        <v>Gloucester (08)_Glassboro Boro (06)</v>
      </c>
      <c r="G228" s="6"/>
      <c r="H228" s="6"/>
      <c r="I228" s="6"/>
    </row>
    <row r="229" spans="1:9" ht="15.75" x14ac:dyDescent="0.25">
      <c r="A229" t="s">
        <v>137</v>
      </c>
      <c r="B229" t="s">
        <v>510</v>
      </c>
      <c r="E229" s="6"/>
      <c r="F229" t="str">
        <f t="shared" si="3"/>
        <v>Gloucester (08)_Greenwich Twp (07)</v>
      </c>
      <c r="G229" s="6"/>
      <c r="H229" s="6"/>
      <c r="I229" s="6"/>
    </row>
    <row r="230" spans="1:9" ht="15.75" x14ac:dyDescent="0.25">
      <c r="A230" t="s">
        <v>137</v>
      </c>
      <c r="B230" t="s">
        <v>511</v>
      </c>
      <c r="E230" s="6"/>
      <c r="F230" t="str">
        <f t="shared" si="3"/>
        <v>Gloucester (08)_Harrison Twp (08)</v>
      </c>
      <c r="G230" s="6"/>
      <c r="H230" s="6"/>
      <c r="I230" s="6"/>
    </row>
    <row r="231" spans="1:9" ht="15.75" x14ac:dyDescent="0.25">
      <c r="A231" t="s">
        <v>137</v>
      </c>
      <c r="B231" t="s">
        <v>512</v>
      </c>
      <c r="E231" s="6"/>
      <c r="F231" t="str">
        <f t="shared" si="3"/>
        <v>Gloucester (08)_Logan Twp (09)</v>
      </c>
      <c r="G231" s="6"/>
      <c r="H231" s="6"/>
      <c r="I231" s="6"/>
    </row>
    <row r="232" spans="1:9" ht="15.75" x14ac:dyDescent="0.25">
      <c r="A232" t="s">
        <v>137</v>
      </c>
      <c r="B232" t="s">
        <v>513</v>
      </c>
      <c r="E232" s="6"/>
      <c r="F232" t="str">
        <f t="shared" si="3"/>
        <v>Gloucester (08)_Mantua Twp (10)</v>
      </c>
      <c r="G232" s="6"/>
      <c r="H232" s="6"/>
      <c r="I232" s="6"/>
    </row>
    <row r="233" spans="1:9" ht="15.75" x14ac:dyDescent="0.25">
      <c r="A233" t="s">
        <v>137</v>
      </c>
      <c r="B233" t="s">
        <v>514</v>
      </c>
      <c r="E233" s="6"/>
      <c r="F233" t="str">
        <f t="shared" si="3"/>
        <v>Gloucester (08)_Monroe Twp (11)</v>
      </c>
      <c r="G233" s="6"/>
      <c r="H233" s="6"/>
      <c r="I233" s="6"/>
    </row>
    <row r="234" spans="1:9" ht="15.75" x14ac:dyDescent="0.25">
      <c r="A234" t="s">
        <v>137</v>
      </c>
      <c r="B234" t="s">
        <v>515</v>
      </c>
      <c r="E234" s="6"/>
      <c r="F234" t="str">
        <f t="shared" si="3"/>
        <v>Gloucester (08)_National Park Boro (12)</v>
      </c>
      <c r="G234" s="6"/>
      <c r="H234" s="6"/>
      <c r="I234" s="6"/>
    </row>
    <row r="235" spans="1:9" ht="15.75" x14ac:dyDescent="0.25">
      <c r="A235" t="s">
        <v>137</v>
      </c>
      <c r="B235" t="s">
        <v>516</v>
      </c>
      <c r="E235" s="6"/>
      <c r="F235" t="str">
        <f t="shared" si="3"/>
        <v>Gloucester (08)_Newfield Boro (13)</v>
      </c>
      <c r="G235" s="6"/>
      <c r="H235" s="6"/>
      <c r="I235" s="6"/>
    </row>
    <row r="236" spans="1:9" ht="15.75" x14ac:dyDescent="0.25">
      <c r="A236" t="s">
        <v>137</v>
      </c>
      <c r="B236" t="s">
        <v>517</v>
      </c>
      <c r="E236" s="6"/>
      <c r="F236" t="str">
        <f t="shared" si="3"/>
        <v>Gloucester (08)_Paulsboro Boro (14)</v>
      </c>
      <c r="G236" s="6"/>
      <c r="H236" s="6"/>
      <c r="I236" s="6"/>
    </row>
    <row r="237" spans="1:9" ht="15.75" x14ac:dyDescent="0.25">
      <c r="A237" t="s">
        <v>137</v>
      </c>
      <c r="B237" t="s">
        <v>518</v>
      </c>
      <c r="E237" s="6"/>
      <c r="F237" t="str">
        <f t="shared" si="3"/>
        <v>Gloucester (08)_Pitman Boro (15)</v>
      </c>
      <c r="G237" s="6"/>
      <c r="H237" s="6"/>
      <c r="I237" s="6"/>
    </row>
    <row r="238" spans="1:9" ht="15.75" x14ac:dyDescent="0.25">
      <c r="A238" t="s">
        <v>137</v>
      </c>
      <c r="B238" t="s">
        <v>519</v>
      </c>
      <c r="E238" s="6"/>
      <c r="F238" t="str">
        <f t="shared" si="3"/>
        <v>Gloucester (08)_South Harrison Twp (16)</v>
      </c>
      <c r="G238" s="6"/>
      <c r="H238" s="6"/>
      <c r="I238" s="6"/>
    </row>
    <row r="239" spans="1:9" ht="15.75" x14ac:dyDescent="0.25">
      <c r="A239" t="s">
        <v>137</v>
      </c>
      <c r="B239" t="s">
        <v>520</v>
      </c>
      <c r="E239" s="6"/>
      <c r="F239" t="str">
        <f t="shared" si="3"/>
        <v>Gloucester (08)_Swedesboro Boro (17)</v>
      </c>
      <c r="G239" s="6"/>
      <c r="H239" s="6"/>
      <c r="I239" s="6"/>
    </row>
    <row r="240" spans="1:9" ht="15.75" x14ac:dyDescent="0.25">
      <c r="A240" t="s">
        <v>137</v>
      </c>
      <c r="B240" t="s">
        <v>521</v>
      </c>
      <c r="E240" s="6"/>
      <c r="F240" t="str">
        <f t="shared" si="3"/>
        <v>Gloucester (08)_Washington Twp (18)</v>
      </c>
      <c r="G240" s="6"/>
      <c r="H240" s="6"/>
      <c r="I240" s="6"/>
    </row>
    <row r="241" spans="1:9" ht="15.75" x14ac:dyDescent="0.25">
      <c r="A241" t="s">
        <v>137</v>
      </c>
      <c r="B241" t="s">
        <v>522</v>
      </c>
      <c r="E241" s="6"/>
      <c r="F241" t="str">
        <f t="shared" si="3"/>
        <v>Gloucester (08)_Wenonah Boro (19)</v>
      </c>
      <c r="G241" s="6"/>
      <c r="H241" s="6"/>
      <c r="I241" s="6"/>
    </row>
    <row r="242" spans="1:9" ht="15.75" x14ac:dyDescent="0.25">
      <c r="A242" t="s">
        <v>137</v>
      </c>
      <c r="B242" t="s">
        <v>523</v>
      </c>
      <c r="E242" s="6"/>
      <c r="F242" t="str">
        <f t="shared" si="3"/>
        <v>Gloucester (08)_West Deptford Twp (20)</v>
      </c>
      <c r="G242" s="6"/>
      <c r="H242" s="6"/>
      <c r="I242" s="6"/>
    </row>
    <row r="243" spans="1:9" ht="15.75" x14ac:dyDescent="0.25">
      <c r="A243" t="s">
        <v>137</v>
      </c>
      <c r="B243" t="s">
        <v>524</v>
      </c>
      <c r="E243" s="6"/>
      <c r="F243" t="str">
        <f t="shared" si="3"/>
        <v>Gloucester (08)_Westville Boro (21)</v>
      </c>
      <c r="G243" s="6"/>
      <c r="H243" s="6"/>
      <c r="I243" s="6"/>
    </row>
    <row r="244" spans="1:9" ht="15.75" x14ac:dyDescent="0.25">
      <c r="A244" t="s">
        <v>137</v>
      </c>
      <c r="B244" t="s">
        <v>525</v>
      </c>
      <c r="E244" s="6"/>
      <c r="F244" t="str">
        <f t="shared" si="3"/>
        <v>Gloucester (08)_Woodbury City (22)</v>
      </c>
      <c r="G244" s="6"/>
      <c r="H244" s="6"/>
      <c r="I244" s="6"/>
    </row>
    <row r="245" spans="1:9" ht="15.75" x14ac:dyDescent="0.25">
      <c r="A245" t="s">
        <v>137</v>
      </c>
      <c r="B245" t="s">
        <v>526</v>
      </c>
      <c r="E245" s="6"/>
      <c r="F245" t="str">
        <f t="shared" si="3"/>
        <v>Gloucester (08)_Woodbury Heights Boro (23)</v>
      </c>
      <c r="G245" s="6"/>
      <c r="H245" s="6"/>
      <c r="I245" s="6"/>
    </row>
    <row r="246" spans="1:9" ht="15.75" x14ac:dyDescent="0.25">
      <c r="A246" t="s">
        <v>137</v>
      </c>
      <c r="B246" t="s">
        <v>527</v>
      </c>
      <c r="E246" s="6"/>
      <c r="F246" t="str">
        <f t="shared" si="3"/>
        <v>Gloucester (08)_Woolwich Twp (24)</v>
      </c>
      <c r="G246" s="6"/>
      <c r="H246" s="6"/>
      <c r="I246" s="6"/>
    </row>
    <row r="247" spans="1:9" ht="15.75" x14ac:dyDescent="0.25">
      <c r="A247" t="s">
        <v>139</v>
      </c>
      <c r="B247" t="s">
        <v>528</v>
      </c>
      <c r="E247" s="6"/>
      <c r="F247" t="str">
        <f t="shared" si="3"/>
        <v>Hudson (09)_Bayonne City (01)</v>
      </c>
      <c r="G247" s="6"/>
      <c r="H247" s="6"/>
      <c r="I247" s="6"/>
    </row>
    <row r="248" spans="1:9" ht="15.75" x14ac:dyDescent="0.25">
      <c r="A248" t="s">
        <v>139</v>
      </c>
      <c r="B248" t="s">
        <v>529</v>
      </c>
      <c r="E248" s="6"/>
      <c r="F248" t="str">
        <f t="shared" si="3"/>
        <v>Hudson (09)_East Newark Boro (02)</v>
      </c>
      <c r="G248" s="6"/>
      <c r="H248" s="6"/>
      <c r="I248" s="6"/>
    </row>
    <row r="249" spans="1:9" ht="15.75" x14ac:dyDescent="0.25">
      <c r="A249" t="s">
        <v>139</v>
      </c>
      <c r="B249" t="s">
        <v>530</v>
      </c>
      <c r="E249" s="6"/>
      <c r="F249" t="str">
        <f t="shared" si="3"/>
        <v>Hudson (09)_Guttenberg Town (03)</v>
      </c>
      <c r="G249" s="6"/>
      <c r="H249" s="6"/>
      <c r="I249" s="6"/>
    </row>
    <row r="250" spans="1:9" ht="15.75" x14ac:dyDescent="0.25">
      <c r="A250" t="s">
        <v>139</v>
      </c>
      <c r="B250" t="s">
        <v>531</v>
      </c>
      <c r="E250" s="6"/>
      <c r="F250" t="str">
        <f t="shared" si="3"/>
        <v>Hudson (09)_Harrison Town (04)</v>
      </c>
      <c r="G250" s="6"/>
      <c r="H250" s="6"/>
      <c r="I250" s="6"/>
    </row>
    <row r="251" spans="1:9" ht="15.75" x14ac:dyDescent="0.25">
      <c r="A251" t="s">
        <v>139</v>
      </c>
      <c r="B251" t="s">
        <v>532</v>
      </c>
      <c r="E251" s="6"/>
      <c r="F251" t="str">
        <f t="shared" si="3"/>
        <v>Hudson (09)_Hoboken City (05)</v>
      </c>
      <c r="G251" s="6"/>
      <c r="H251" s="6"/>
      <c r="I251" s="6"/>
    </row>
    <row r="252" spans="1:9" ht="15.75" x14ac:dyDescent="0.25">
      <c r="A252" t="s">
        <v>139</v>
      </c>
      <c r="B252" t="s">
        <v>207</v>
      </c>
      <c r="E252" s="6"/>
      <c r="F252" t="str">
        <f t="shared" si="3"/>
        <v>Hudson (09)_Jersey City (06)</v>
      </c>
      <c r="G252" s="6"/>
      <c r="H252" s="6"/>
      <c r="I252" s="6"/>
    </row>
    <row r="253" spans="1:9" ht="15.75" x14ac:dyDescent="0.25">
      <c r="A253" t="s">
        <v>139</v>
      </c>
      <c r="B253" t="s">
        <v>533</v>
      </c>
      <c r="E253" s="6"/>
      <c r="F253" t="str">
        <f t="shared" si="3"/>
        <v>Hudson (09)_Kearny Town (07)</v>
      </c>
      <c r="G253" s="6"/>
      <c r="H253" s="6"/>
      <c r="I253" s="6"/>
    </row>
    <row r="254" spans="1:9" ht="15.75" x14ac:dyDescent="0.25">
      <c r="A254" t="s">
        <v>139</v>
      </c>
      <c r="B254" t="s">
        <v>534</v>
      </c>
      <c r="E254" s="6"/>
      <c r="F254" t="str">
        <f t="shared" si="3"/>
        <v>Hudson (09)_North Bergen Twp (08)</v>
      </c>
      <c r="G254" s="6"/>
      <c r="H254" s="6"/>
      <c r="I254" s="6"/>
    </row>
    <row r="255" spans="1:9" ht="15.75" x14ac:dyDescent="0.25">
      <c r="A255" t="s">
        <v>139</v>
      </c>
      <c r="B255" t="s">
        <v>535</v>
      </c>
      <c r="E255" s="6"/>
      <c r="F255" t="str">
        <f t="shared" si="3"/>
        <v>Hudson (09)_Secaucus Town (09)</v>
      </c>
      <c r="G255" s="6"/>
      <c r="H255" s="6"/>
      <c r="I255" s="6"/>
    </row>
    <row r="256" spans="1:9" ht="15.75" x14ac:dyDescent="0.25">
      <c r="A256" t="s">
        <v>139</v>
      </c>
      <c r="B256" t="s">
        <v>208</v>
      </c>
      <c r="E256" s="6"/>
      <c r="F256" t="str">
        <f t="shared" si="3"/>
        <v>Hudson (09)_Union City (10)</v>
      </c>
      <c r="G256" s="6"/>
      <c r="H256" s="6"/>
      <c r="I256" s="6"/>
    </row>
    <row r="257" spans="1:9" ht="15.75" x14ac:dyDescent="0.25">
      <c r="A257" t="s">
        <v>139</v>
      </c>
      <c r="B257" t="s">
        <v>536</v>
      </c>
      <c r="E257" s="6"/>
      <c r="F257" t="str">
        <f t="shared" si="3"/>
        <v>Hudson (09)_Weehawken Twp (11)</v>
      </c>
      <c r="G257" s="6"/>
      <c r="H257" s="6"/>
      <c r="I257" s="6"/>
    </row>
    <row r="258" spans="1:9" ht="15.75" x14ac:dyDescent="0.25">
      <c r="A258" t="s">
        <v>139</v>
      </c>
      <c r="B258" t="s">
        <v>537</v>
      </c>
      <c r="E258" s="6"/>
      <c r="F258" t="str">
        <f t="shared" si="3"/>
        <v>Hudson (09)_West New York Town (12)</v>
      </c>
      <c r="G258" s="6"/>
      <c r="H258" s="6"/>
      <c r="I258" s="6"/>
    </row>
    <row r="259" spans="1:9" ht="15.75" x14ac:dyDescent="0.25">
      <c r="A259" t="s">
        <v>141</v>
      </c>
      <c r="B259" t="s">
        <v>538</v>
      </c>
      <c r="E259" s="6"/>
      <c r="F259" t="str">
        <f t="shared" ref="F259:F322" si="4">CONCATENATE(A259, "_", B259)</f>
        <v>Hunterdon (10)_Alexandria Twp (01)</v>
      </c>
      <c r="G259" s="6"/>
      <c r="H259" s="6"/>
      <c r="I259" s="6"/>
    </row>
    <row r="260" spans="1:9" ht="15.75" x14ac:dyDescent="0.25">
      <c r="A260" t="s">
        <v>141</v>
      </c>
      <c r="B260" t="s">
        <v>539</v>
      </c>
      <c r="E260" s="6"/>
      <c r="F260" t="str">
        <f t="shared" si="4"/>
        <v>Hunterdon (10)_Bethlehem Twp (02)</v>
      </c>
      <c r="G260" s="6"/>
      <c r="H260" s="6"/>
      <c r="I260" s="6"/>
    </row>
    <row r="261" spans="1:9" ht="15.75" x14ac:dyDescent="0.25">
      <c r="A261" t="s">
        <v>141</v>
      </c>
      <c r="B261" t="s">
        <v>540</v>
      </c>
      <c r="E261" s="6"/>
      <c r="F261" t="str">
        <f t="shared" si="4"/>
        <v>Hunterdon (10)_Bloomsbury Boro (03)</v>
      </c>
      <c r="G261" s="6"/>
      <c r="H261" s="6"/>
      <c r="I261" s="6"/>
    </row>
    <row r="262" spans="1:9" ht="15.75" x14ac:dyDescent="0.25">
      <c r="A262" t="s">
        <v>141</v>
      </c>
      <c r="B262" t="s">
        <v>541</v>
      </c>
      <c r="E262" s="6"/>
      <c r="F262" t="str">
        <f t="shared" si="4"/>
        <v>Hunterdon (10)_Califon Boro (04)</v>
      </c>
      <c r="G262" s="6"/>
      <c r="H262" s="6"/>
      <c r="I262" s="6"/>
    </row>
    <row r="263" spans="1:9" ht="15.75" x14ac:dyDescent="0.25">
      <c r="A263" t="s">
        <v>141</v>
      </c>
      <c r="B263" t="s">
        <v>209</v>
      </c>
      <c r="E263" s="6"/>
      <c r="F263" t="str">
        <f t="shared" si="4"/>
        <v>Hunterdon (10)_Clinton Town (05)</v>
      </c>
      <c r="G263" s="6"/>
      <c r="H263" s="6"/>
      <c r="I263" s="6"/>
    </row>
    <row r="264" spans="1:9" ht="15.75" x14ac:dyDescent="0.25">
      <c r="A264" t="s">
        <v>141</v>
      </c>
      <c r="B264" t="s">
        <v>210</v>
      </c>
      <c r="E264" s="6"/>
      <c r="F264" t="str">
        <f t="shared" si="4"/>
        <v>Hunterdon (10)_Clinton Twp (06)</v>
      </c>
      <c r="G264" s="6"/>
      <c r="H264" s="6"/>
      <c r="I264" s="6"/>
    </row>
    <row r="265" spans="1:9" ht="15.75" x14ac:dyDescent="0.25">
      <c r="A265" t="s">
        <v>141</v>
      </c>
      <c r="B265" t="s">
        <v>542</v>
      </c>
      <c r="E265" s="6"/>
      <c r="F265" t="str">
        <f t="shared" si="4"/>
        <v>Hunterdon (10)_Delaware Twp (07)</v>
      </c>
      <c r="G265" s="6"/>
      <c r="H265" s="6"/>
      <c r="I265" s="6"/>
    </row>
    <row r="266" spans="1:9" ht="15.75" x14ac:dyDescent="0.25">
      <c r="A266" t="s">
        <v>141</v>
      </c>
      <c r="B266" t="s">
        <v>543</v>
      </c>
      <c r="E266" s="6"/>
      <c r="F266" t="str">
        <f t="shared" si="4"/>
        <v>Hunterdon (10)_East Amwell Twp (08)</v>
      </c>
      <c r="G266" s="6"/>
      <c r="H266" s="6"/>
      <c r="I266" s="6"/>
    </row>
    <row r="267" spans="1:9" ht="15.75" x14ac:dyDescent="0.25">
      <c r="A267" t="s">
        <v>141</v>
      </c>
      <c r="B267" t="s">
        <v>544</v>
      </c>
      <c r="E267" s="6"/>
      <c r="F267" t="str">
        <f t="shared" si="4"/>
        <v>Hunterdon (10)_Flemington Boro (09)</v>
      </c>
      <c r="G267" s="6"/>
      <c r="H267" s="6"/>
      <c r="I267" s="6"/>
    </row>
    <row r="268" spans="1:9" ht="15.75" x14ac:dyDescent="0.25">
      <c r="A268" t="s">
        <v>141</v>
      </c>
      <c r="B268" t="s">
        <v>545</v>
      </c>
      <c r="E268" s="6"/>
      <c r="F268" t="str">
        <f t="shared" si="4"/>
        <v>Hunterdon (10)_Franklin Twp (10)</v>
      </c>
      <c r="G268" s="6"/>
      <c r="H268" s="6"/>
      <c r="I268" s="6"/>
    </row>
    <row r="269" spans="1:9" ht="15.75" x14ac:dyDescent="0.25">
      <c r="A269" t="s">
        <v>141</v>
      </c>
      <c r="B269" t="s">
        <v>546</v>
      </c>
      <c r="E269" s="6"/>
      <c r="F269" t="str">
        <f t="shared" si="4"/>
        <v>Hunterdon (10)_Frenchtown Boro (11)</v>
      </c>
      <c r="G269" s="6"/>
      <c r="H269" s="6"/>
      <c r="I269" s="6"/>
    </row>
    <row r="270" spans="1:9" ht="15.75" x14ac:dyDescent="0.25">
      <c r="A270" t="s">
        <v>141</v>
      </c>
      <c r="B270" t="s">
        <v>547</v>
      </c>
      <c r="E270" s="6"/>
      <c r="F270" t="str">
        <f t="shared" si="4"/>
        <v>Hunterdon (10)_Glen Gardner Boro (12)</v>
      </c>
      <c r="G270" s="6"/>
      <c r="H270" s="6"/>
      <c r="I270" s="6"/>
    </row>
    <row r="271" spans="1:9" ht="15.75" x14ac:dyDescent="0.25">
      <c r="A271" t="s">
        <v>141</v>
      </c>
      <c r="B271" t="s">
        <v>548</v>
      </c>
      <c r="E271" s="6"/>
      <c r="F271" t="str">
        <f t="shared" si="4"/>
        <v>Hunterdon (10)_Hampton Boro (13)</v>
      </c>
      <c r="G271" s="6"/>
      <c r="H271" s="6"/>
      <c r="I271" s="6"/>
    </row>
    <row r="272" spans="1:9" ht="15.75" x14ac:dyDescent="0.25">
      <c r="A272" t="s">
        <v>141</v>
      </c>
      <c r="B272" t="s">
        <v>549</v>
      </c>
      <c r="E272" s="6"/>
      <c r="F272" t="str">
        <f t="shared" si="4"/>
        <v>Hunterdon (10)_High Bridge Boro (14)</v>
      </c>
      <c r="G272" s="6"/>
      <c r="H272" s="6"/>
      <c r="I272" s="6"/>
    </row>
    <row r="273" spans="1:9" ht="15.75" x14ac:dyDescent="0.25">
      <c r="A273" t="s">
        <v>141</v>
      </c>
      <c r="B273" t="s">
        <v>550</v>
      </c>
      <c r="E273" s="6"/>
      <c r="F273" t="str">
        <f t="shared" si="4"/>
        <v>Hunterdon (10)_Holland Twp (15)</v>
      </c>
      <c r="G273" s="6"/>
      <c r="H273" s="6"/>
      <c r="I273" s="6"/>
    </row>
    <row r="274" spans="1:9" ht="15.75" x14ac:dyDescent="0.25">
      <c r="A274" t="s">
        <v>141</v>
      </c>
      <c r="B274" t="s">
        <v>551</v>
      </c>
      <c r="E274" s="6"/>
      <c r="F274" t="str">
        <f t="shared" si="4"/>
        <v>Hunterdon (10)_Kingwood Twp (16)</v>
      </c>
      <c r="G274" s="6"/>
      <c r="H274" s="6"/>
      <c r="I274" s="6"/>
    </row>
    <row r="275" spans="1:9" ht="15.75" x14ac:dyDescent="0.25">
      <c r="A275" t="s">
        <v>141</v>
      </c>
      <c r="B275" t="s">
        <v>552</v>
      </c>
      <c r="E275" s="6"/>
      <c r="F275" t="str">
        <f t="shared" si="4"/>
        <v>Hunterdon (10)_Lambertville City (17)</v>
      </c>
      <c r="G275" s="6"/>
      <c r="H275" s="6"/>
      <c r="I275" s="6"/>
    </row>
    <row r="276" spans="1:9" ht="15.75" x14ac:dyDescent="0.25">
      <c r="A276" t="s">
        <v>141</v>
      </c>
      <c r="B276" t="s">
        <v>211</v>
      </c>
      <c r="E276" s="6"/>
      <c r="F276" t="str">
        <f t="shared" si="4"/>
        <v>Hunterdon (10)_Lebanon Boro (18)</v>
      </c>
      <c r="G276" s="6"/>
      <c r="H276" s="6"/>
      <c r="I276" s="6"/>
    </row>
    <row r="277" spans="1:9" ht="15.75" x14ac:dyDescent="0.25">
      <c r="A277" t="s">
        <v>141</v>
      </c>
      <c r="B277" t="s">
        <v>212</v>
      </c>
      <c r="E277" s="6"/>
      <c r="F277" t="str">
        <f t="shared" si="4"/>
        <v>Hunterdon (10)_Lebanon Twp (19)</v>
      </c>
      <c r="G277" s="6"/>
      <c r="H277" s="6"/>
      <c r="I277" s="6"/>
    </row>
    <row r="278" spans="1:9" ht="15.75" x14ac:dyDescent="0.25">
      <c r="A278" t="s">
        <v>141</v>
      </c>
      <c r="B278" t="s">
        <v>553</v>
      </c>
      <c r="E278" s="6"/>
      <c r="F278" t="str">
        <f t="shared" si="4"/>
        <v>Hunterdon (10)_Milford Boro (20)</v>
      </c>
      <c r="G278" s="6"/>
      <c r="H278" s="6"/>
      <c r="I278" s="6"/>
    </row>
    <row r="279" spans="1:9" ht="15.75" x14ac:dyDescent="0.25">
      <c r="A279" t="s">
        <v>141</v>
      </c>
      <c r="B279" t="s">
        <v>554</v>
      </c>
      <c r="E279" s="6"/>
      <c r="F279" t="str">
        <f t="shared" si="4"/>
        <v>Hunterdon (10)_Raritan Twp (21)</v>
      </c>
      <c r="G279" s="6"/>
      <c r="H279" s="6"/>
      <c r="I279" s="6"/>
    </row>
    <row r="280" spans="1:9" ht="15.75" x14ac:dyDescent="0.25">
      <c r="A280" t="s">
        <v>141</v>
      </c>
      <c r="B280" t="s">
        <v>555</v>
      </c>
      <c r="E280" s="6"/>
      <c r="F280" t="str">
        <f t="shared" si="4"/>
        <v>Hunterdon (10)_Readington Twp (22)</v>
      </c>
      <c r="G280" s="6"/>
      <c r="H280" s="6"/>
      <c r="I280" s="6"/>
    </row>
    <row r="281" spans="1:9" ht="15.75" x14ac:dyDescent="0.25">
      <c r="A281" t="s">
        <v>141</v>
      </c>
      <c r="B281" t="s">
        <v>556</v>
      </c>
      <c r="E281" s="6"/>
      <c r="F281" t="str">
        <f t="shared" si="4"/>
        <v>Hunterdon (10)_Stockton Boro (23)</v>
      </c>
      <c r="G281" s="6"/>
      <c r="H281" s="6"/>
      <c r="I281" s="6"/>
    </row>
    <row r="282" spans="1:9" ht="15.75" x14ac:dyDescent="0.25">
      <c r="A282" t="s">
        <v>141</v>
      </c>
      <c r="B282" t="s">
        <v>557</v>
      </c>
      <c r="E282" s="6"/>
      <c r="F282" t="str">
        <f t="shared" si="4"/>
        <v>Hunterdon (10)_Tewksbury Twp (24)</v>
      </c>
      <c r="G282" s="6"/>
      <c r="H282" s="6"/>
      <c r="I282" s="6"/>
    </row>
    <row r="283" spans="1:9" ht="15.75" x14ac:dyDescent="0.25">
      <c r="A283" t="s">
        <v>141</v>
      </c>
      <c r="B283" t="s">
        <v>558</v>
      </c>
      <c r="E283" s="6"/>
      <c r="F283" t="str">
        <f t="shared" si="4"/>
        <v>Hunterdon (10)_Union Twp (25)</v>
      </c>
      <c r="G283" s="6"/>
      <c r="H283" s="6"/>
      <c r="I283" s="6"/>
    </row>
    <row r="284" spans="1:9" ht="15.75" x14ac:dyDescent="0.25">
      <c r="A284" t="s">
        <v>141</v>
      </c>
      <c r="B284" t="s">
        <v>559</v>
      </c>
      <c r="E284" s="6"/>
      <c r="F284" t="str">
        <f t="shared" si="4"/>
        <v>Hunterdon (10)_West Amwell Twp (26)</v>
      </c>
      <c r="G284" s="6"/>
      <c r="H284" s="6"/>
      <c r="I284" s="6"/>
    </row>
    <row r="285" spans="1:9" ht="15.75" x14ac:dyDescent="0.25">
      <c r="A285" t="s">
        <v>143</v>
      </c>
      <c r="B285" t="s">
        <v>560</v>
      </c>
      <c r="E285" s="6"/>
      <c r="F285" t="str">
        <f t="shared" si="4"/>
        <v>Mercer (11)_East Windsor Twp (01)</v>
      </c>
      <c r="G285" s="6"/>
      <c r="H285" s="6"/>
      <c r="I285" s="6"/>
    </row>
    <row r="286" spans="1:9" ht="15.75" x14ac:dyDescent="0.25">
      <c r="A286" t="s">
        <v>143</v>
      </c>
      <c r="B286" t="s">
        <v>561</v>
      </c>
      <c r="E286" s="6"/>
      <c r="F286" t="str">
        <f t="shared" si="4"/>
        <v>Mercer (11)_Ewing Twp (02)</v>
      </c>
      <c r="G286" s="6"/>
      <c r="H286" s="6"/>
      <c r="I286" s="6"/>
    </row>
    <row r="287" spans="1:9" ht="15.75" x14ac:dyDescent="0.25">
      <c r="A287" t="s">
        <v>143</v>
      </c>
      <c r="B287" t="s">
        <v>562</v>
      </c>
      <c r="E287" s="6"/>
      <c r="F287" t="str">
        <f t="shared" si="4"/>
        <v>Mercer (11)_Hamilton Twp (03)</v>
      </c>
      <c r="G287" s="6"/>
      <c r="H287" s="6"/>
      <c r="I287" s="6"/>
    </row>
    <row r="288" spans="1:9" ht="15.75" x14ac:dyDescent="0.25">
      <c r="A288" t="s">
        <v>143</v>
      </c>
      <c r="B288" t="s">
        <v>563</v>
      </c>
      <c r="E288" s="6"/>
      <c r="F288" t="str">
        <f t="shared" si="4"/>
        <v>Mercer (11)_Hightstown Boro (04)</v>
      </c>
      <c r="G288" s="6"/>
      <c r="H288" s="6"/>
      <c r="I288" s="6"/>
    </row>
    <row r="289" spans="1:9" ht="15.75" x14ac:dyDescent="0.25">
      <c r="A289" t="s">
        <v>143</v>
      </c>
      <c r="B289" t="s">
        <v>213</v>
      </c>
      <c r="E289" s="6"/>
      <c r="F289" t="str">
        <f t="shared" si="4"/>
        <v>Mercer (11)_Hopewell Boro (05)</v>
      </c>
      <c r="G289" s="6"/>
      <c r="H289" s="6"/>
      <c r="I289" s="6"/>
    </row>
    <row r="290" spans="1:9" ht="15.75" x14ac:dyDescent="0.25">
      <c r="A290" t="s">
        <v>143</v>
      </c>
      <c r="B290" t="s">
        <v>214</v>
      </c>
      <c r="E290" s="6"/>
      <c r="F290" t="str">
        <f t="shared" si="4"/>
        <v>Mercer (11)_Hopewell Twp (06)</v>
      </c>
      <c r="G290" s="6"/>
      <c r="H290" s="6"/>
      <c r="I290" s="6"/>
    </row>
    <row r="291" spans="1:9" ht="15.75" x14ac:dyDescent="0.25">
      <c r="A291" t="s">
        <v>143</v>
      </c>
      <c r="B291" t="s">
        <v>564</v>
      </c>
      <c r="E291" s="6"/>
      <c r="F291" t="str">
        <f t="shared" si="4"/>
        <v>Mercer (11)_Lawrence Twp (07)</v>
      </c>
      <c r="G291" s="6"/>
      <c r="H291" s="6"/>
      <c r="I291" s="6"/>
    </row>
    <row r="292" spans="1:9" ht="15.75" x14ac:dyDescent="0.25">
      <c r="A292" t="s">
        <v>143</v>
      </c>
      <c r="B292" t="s">
        <v>565</v>
      </c>
      <c r="E292" s="6"/>
      <c r="F292" t="str">
        <f t="shared" si="4"/>
        <v>Mercer (11)_Pennington Boro (08)</v>
      </c>
      <c r="G292" s="6"/>
      <c r="H292" s="6"/>
      <c r="I292" s="6"/>
    </row>
    <row r="293" spans="1:9" ht="15.75" x14ac:dyDescent="0.25">
      <c r="A293" t="s">
        <v>143</v>
      </c>
      <c r="B293" t="s">
        <v>566</v>
      </c>
      <c r="E293" s="6"/>
      <c r="F293" t="str">
        <f t="shared" si="4"/>
        <v>Mercer (11)_Trenton City (11)</v>
      </c>
      <c r="G293" s="6"/>
      <c r="H293" s="6"/>
      <c r="I293" s="6"/>
    </row>
    <row r="294" spans="1:9" ht="15.75" x14ac:dyDescent="0.25">
      <c r="A294" t="s">
        <v>143</v>
      </c>
      <c r="B294" t="s">
        <v>567</v>
      </c>
      <c r="E294" s="6"/>
      <c r="F294" t="str">
        <f t="shared" si="4"/>
        <v>Mercer (11)_Robbinsville Twp (12)</v>
      </c>
      <c r="G294" s="6"/>
      <c r="H294" s="6"/>
      <c r="I294" s="6"/>
    </row>
    <row r="295" spans="1:9" ht="15.75" x14ac:dyDescent="0.25">
      <c r="A295" t="s">
        <v>143</v>
      </c>
      <c r="B295" t="s">
        <v>568</v>
      </c>
      <c r="E295" s="6"/>
      <c r="F295" t="str">
        <f t="shared" si="4"/>
        <v>Mercer (11)_West Windsor Twp (13)</v>
      </c>
      <c r="G295" s="6"/>
      <c r="H295" s="6"/>
      <c r="I295" s="6"/>
    </row>
    <row r="296" spans="1:9" ht="15.75" x14ac:dyDescent="0.25">
      <c r="A296" t="s">
        <v>143</v>
      </c>
      <c r="B296" t="s">
        <v>215</v>
      </c>
      <c r="E296" s="6"/>
      <c r="F296" t="str">
        <f t="shared" si="4"/>
        <v>Mercer (11)_Princeton (14)</v>
      </c>
      <c r="G296" s="6"/>
      <c r="H296" s="6"/>
      <c r="I296" s="6"/>
    </row>
    <row r="297" spans="1:9" ht="15.75" x14ac:dyDescent="0.25">
      <c r="A297" t="s">
        <v>145</v>
      </c>
      <c r="B297" t="s">
        <v>569</v>
      </c>
      <c r="E297" s="6"/>
      <c r="F297" t="str">
        <f t="shared" si="4"/>
        <v>Middlesex (12)_Carteret Boro (01)</v>
      </c>
      <c r="G297" s="6"/>
      <c r="H297" s="6"/>
      <c r="I297" s="6"/>
    </row>
    <row r="298" spans="1:9" ht="15.75" x14ac:dyDescent="0.25">
      <c r="A298" t="s">
        <v>145</v>
      </c>
      <c r="B298" t="s">
        <v>570</v>
      </c>
      <c r="E298" s="6"/>
      <c r="F298" t="str">
        <f t="shared" si="4"/>
        <v>Middlesex (12)_Cranbury Twp (02)</v>
      </c>
      <c r="G298" s="6"/>
      <c r="H298" s="6"/>
      <c r="I298" s="6"/>
    </row>
    <row r="299" spans="1:9" ht="15.75" x14ac:dyDescent="0.25">
      <c r="A299" t="s">
        <v>145</v>
      </c>
      <c r="B299" t="s">
        <v>571</v>
      </c>
      <c r="E299" s="6"/>
      <c r="F299" t="str">
        <f t="shared" si="4"/>
        <v>Middlesex (12)_Dunellen Boro (03)</v>
      </c>
      <c r="G299" s="6"/>
      <c r="H299" s="6"/>
      <c r="I299" s="6"/>
    </row>
    <row r="300" spans="1:9" ht="15.75" x14ac:dyDescent="0.25">
      <c r="A300" t="s">
        <v>145</v>
      </c>
      <c r="B300" t="s">
        <v>572</v>
      </c>
      <c r="E300" s="6"/>
      <c r="F300" t="str">
        <f t="shared" si="4"/>
        <v>Middlesex (12)_East Brunswick Twp (04)</v>
      </c>
      <c r="G300" s="6"/>
      <c r="H300" s="6"/>
      <c r="I300" s="6"/>
    </row>
    <row r="301" spans="1:9" ht="15.75" x14ac:dyDescent="0.25">
      <c r="A301" t="s">
        <v>145</v>
      </c>
      <c r="B301" t="s">
        <v>573</v>
      </c>
      <c r="E301" s="6"/>
      <c r="F301" t="str">
        <f t="shared" si="4"/>
        <v>Middlesex (12)_Edison Twp (05)</v>
      </c>
      <c r="G301" s="6"/>
      <c r="H301" s="6"/>
      <c r="I301" s="6"/>
    </row>
    <row r="302" spans="1:9" ht="15.75" x14ac:dyDescent="0.25">
      <c r="A302" t="s">
        <v>145</v>
      </c>
      <c r="B302" t="s">
        <v>574</v>
      </c>
      <c r="E302" s="6"/>
      <c r="F302" t="str">
        <f t="shared" si="4"/>
        <v>Middlesex (12)_Helmetta Boro (06)</v>
      </c>
      <c r="G302" s="6"/>
      <c r="H302" s="6"/>
      <c r="I302" s="6"/>
    </row>
    <row r="303" spans="1:9" ht="15.75" x14ac:dyDescent="0.25">
      <c r="A303" t="s">
        <v>145</v>
      </c>
      <c r="B303" t="s">
        <v>575</v>
      </c>
      <c r="E303" s="6"/>
      <c r="F303" t="str">
        <f t="shared" si="4"/>
        <v>Middlesex (12)_Highland Park Boro (07)</v>
      </c>
      <c r="G303" s="6"/>
      <c r="H303" s="6"/>
      <c r="I303" s="6"/>
    </row>
    <row r="304" spans="1:9" ht="15.75" x14ac:dyDescent="0.25">
      <c r="A304" t="s">
        <v>145</v>
      </c>
      <c r="B304" t="s">
        <v>576</v>
      </c>
      <c r="E304" s="6"/>
      <c r="F304" t="str">
        <f t="shared" si="4"/>
        <v>Middlesex (12)_Jamesburg Boro (08)</v>
      </c>
      <c r="G304" s="6"/>
      <c r="H304" s="6"/>
      <c r="I304" s="6"/>
    </row>
    <row r="305" spans="1:9" ht="15.75" x14ac:dyDescent="0.25">
      <c r="A305" t="s">
        <v>145</v>
      </c>
      <c r="B305" t="s">
        <v>577</v>
      </c>
      <c r="E305" s="6"/>
      <c r="F305" t="str">
        <f t="shared" si="4"/>
        <v>Middlesex (12)_Old Bridge Twp (09)</v>
      </c>
      <c r="G305" s="6"/>
      <c r="H305" s="6"/>
      <c r="I305" s="6"/>
    </row>
    <row r="306" spans="1:9" ht="15.75" x14ac:dyDescent="0.25">
      <c r="A306" t="s">
        <v>145</v>
      </c>
      <c r="B306" t="s">
        <v>578</v>
      </c>
      <c r="E306" s="6"/>
      <c r="F306" t="str">
        <f t="shared" si="4"/>
        <v>Middlesex (12)_Metuchen Boro (10)</v>
      </c>
      <c r="G306" s="6"/>
      <c r="H306" s="6"/>
      <c r="I306" s="6"/>
    </row>
    <row r="307" spans="1:9" ht="15.75" x14ac:dyDescent="0.25">
      <c r="A307" t="s">
        <v>145</v>
      </c>
      <c r="B307" t="s">
        <v>579</v>
      </c>
      <c r="E307" s="6"/>
      <c r="F307" t="str">
        <f t="shared" si="4"/>
        <v>Middlesex (12)_Middlesex Boro (11)</v>
      </c>
      <c r="G307" s="6"/>
      <c r="H307" s="6"/>
      <c r="I307" s="6"/>
    </row>
    <row r="308" spans="1:9" ht="15.75" x14ac:dyDescent="0.25">
      <c r="A308" t="s">
        <v>145</v>
      </c>
      <c r="B308" t="s">
        <v>580</v>
      </c>
      <c r="E308" s="6"/>
      <c r="F308" t="str">
        <f t="shared" si="4"/>
        <v>Middlesex (12)_Milltown Boro (12)</v>
      </c>
      <c r="G308" s="6"/>
      <c r="H308" s="6"/>
      <c r="I308" s="6"/>
    </row>
    <row r="309" spans="1:9" ht="15.75" x14ac:dyDescent="0.25">
      <c r="A309" t="s">
        <v>145</v>
      </c>
      <c r="B309" t="s">
        <v>581</v>
      </c>
      <c r="E309" s="6"/>
      <c r="F309" t="str">
        <f t="shared" si="4"/>
        <v>Middlesex (12)_Monroe Twp (13)</v>
      </c>
      <c r="G309" s="6"/>
      <c r="H309" s="6"/>
      <c r="I309" s="6"/>
    </row>
    <row r="310" spans="1:9" ht="15.75" x14ac:dyDescent="0.25">
      <c r="A310" t="s">
        <v>145</v>
      </c>
      <c r="B310" t="s">
        <v>582</v>
      </c>
      <c r="E310" s="6"/>
      <c r="F310" t="str">
        <f t="shared" si="4"/>
        <v>Middlesex (12)_New Brunswick City (14)</v>
      </c>
      <c r="G310" s="6"/>
      <c r="H310" s="6"/>
      <c r="I310" s="6"/>
    </row>
    <row r="311" spans="1:9" ht="15.75" x14ac:dyDescent="0.25">
      <c r="A311" t="s">
        <v>145</v>
      </c>
      <c r="B311" t="s">
        <v>583</v>
      </c>
      <c r="E311" s="6"/>
      <c r="F311" t="str">
        <f t="shared" si="4"/>
        <v>Middlesex (12)_North Brunswick Twp (15)</v>
      </c>
      <c r="G311" s="6"/>
      <c r="H311" s="6"/>
      <c r="I311" s="6"/>
    </row>
    <row r="312" spans="1:9" ht="15.75" x14ac:dyDescent="0.25">
      <c r="A312" t="s">
        <v>145</v>
      </c>
      <c r="B312" t="s">
        <v>584</v>
      </c>
      <c r="E312" s="6"/>
      <c r="F312" t="str">
        <f t="shared" si="4"/>
        <v>Middlesex (12)_Perth Amboy City (16)</v>
      </c>
      <c r="G312" s="6"/>
      <c r="H312" s="6"/>
      <c r="I312" s="6"/>
    </row>
    <row r="313" spans="1:9" ht="15.75" x14ac:dyDescent="0.25">
      <c r="A313" t="s">
        <v>145</v>
      </c>
      <c r="B313" t="s">
        <v>585</v>
      </c>
      <c r="E313" s="6"/>
      <c r="F313" t="str">
        <f t="shared" si="4"/>
        <v>Middlesex (12)_Piscataway Twp (17)</v>
      </c>
      <c r="G313" s="6"/>
      <c r="H313" s="6"/>
      <c r="I313" s="6"/>
    </row>
    <row r="314" spans="1:9" ht="15.75" x14ac:dyDescent="0.25">
      <c r="A314" t="s">
        <v>145</v>
      </c>
      <c r="B314" t="s">
        <v>216</v>
      </c>
      <c r="E314" s="6"/>
      <c r="F314" t="str">
        <f t="shared" si="4"/>
        <v>Middlesex (12)_Plainsboro (18)</v>
      </c>
      <c r="G314" s="6"/>
      <c r="H314" s="6"/>
      <c r="I314" s="6"/>
    </row>
    <row r="315" spans="1:9" ht="15.75" x14ac:dyDescent="0.25">
      <c r="A315" t="s">
        <v>145</v>
      </c>
      <c r="B315" t="s">
        <v>586</v>
      </c>
      <c r="E315" s="6"/>
      <c r="F315" t="str">
        <f t="shared" si="4"/>
        <v>Middlesex (12)_Sayreville Boro (19)</v>
      </c>
      <c r="G315" s="6"/>
      <c r="H315" s="6"/>
      <c r="I315" s="6"/>
    </row>
    <row r="316" spans="1:9" ht="15.75" x14ac:dyDescent="0.25">
      <c r="A316" t="s">
        <v>145</v>
      </c>
      <c r="B316" t="s">
        <v>587</v>
      </c>
      <c r="E316" s="6"/>
      <c r="F316" t="str">
        <f t="shared" si="4"/>
        <v>Middlesex (12)_South Amboy City (20)</v>
      </c>
      <c r="G316" s="6"/>
      <c r="H316" s="6"/>
      <c r="I316" s="6"/>
    </row>
    <row r="317" spans="1:9" ht="15.75" x14ac:dyDescent="0.25">
      <c r="A317" t="s">
        <v>145</v>
      </c>
      <c r="B317" t="s">
        <v>588</v>
      </c>
      <c r="E317" s="6"/>
      <c r="F317" t="str">
        <f t="shared" si="4"/>
        <v>Middlesex (12)_South Brunswick Twp (21)</v>
      </c>
      <c r="G317" s="6"/>
      <c r="H317" s="6"/>
      <c r="I317" s="6"/>
    </row>
    <row r="318" spans="1:9" ht="15.75" x14ac:dyDescent="0.25">
      <c r="A318" t="s">
        <v>145</v>
      </c>
      <c r="B318" t="s">
        <v>589</v>
      </c>
      <c r="E318" s="6"/>
      <c r="F318" t="str">
        <f t="shared" si="4"/>
        <v>Middlesex (12)_South Plainfield Boro (22)</v>
      </c>
      <c r="G318" s="6"/>
      <c r="H318" s="6"/>
      <c r="I318" s="6"/>
    </row>
    <row r="319" spans="1:9" ht="15.75" x14ac:dyDescent="0.25">
      <c r="A319" t="s">
        <v>145</v>
      </c>
      <c r="B319" t="s">
        <v>590</v>
      </c>
      <c r="E319" s="6"/>
      <c r="F319" t="str">
        <f t="shared" si="4"/>
        <v>Middlesex (12)_South River Boro (23)</v>
      </c>
      <c r="G319" s="6"/>
      <c r="H319" s="6"/>
      <c r="I319" s="6"/>
    </row>
    <row r="320" spans="1:9" ht="15.75" x14ac:dyDescent="0.25">
      <c r="A320" t="s">
        <v>145</v>
      </c>
      <c r="B320" t="s">
        <v>591</v>
      </c>
      <c r="E320" s="6"/>
      <c r="F320" t="str">
        <f t="shared" si="4"/>
        <v>Middlesex (12)_Spotswood Boro (24)</v>
      </c>
      <c r="G320" s="6"/>
      <c r="H320" s="6"/>
      <c r="I320" s="6"/>
    </row>
    <row r="321" spans="1:9" ht="15.75" x14ac:dyDescent="0.25">
      <c r="A321" t="s">
        <v>145</v>
      </c>
      <c r="B321" t="s">
        <v>592</v>
      </c>
      <c r="E321" s="6"/>
      <c r="F321" t="str">
        <f t="shared" si="4"/>
        <v>Middlesex (12)_Woodbridge Twp (25)</v>
      </c>
      <c r="G321" s="6"/>
      <c r="H321" s="6"/>
      <c r="I321" s="6"/>
    </row>
    <row r="322" spans="1:9" ht="15.75" x14ac:dyDescent="0.25">
      <c r="A322" t="s">
        <v>147</v>
      </c>
      <c r="B322" t="s">
        <v>593</v>
      </c>
      <c r="E322" s="6"/>
      <c r="F322" t="str">
        <f t="shared" si="4"/>
        <v>Monmouth (13)_Allenhurst Boro (01)</v>
      </c>
      <c r="G322" s="6"/>
      <c r="H322" s="6"/>
      <c r="I322" s="6"/>
    </row>
    <row r="323" spans="1:9" ht="15.75" x14ac:dyDescent="0.25">
      <c r="A323" t="s">
        <v>147</v>
      </c>
      <c r="B323" t="s">
        <v>594</v>
      </c>
      <c r="E323" s="6"/>
      <c r="F323" t="str">
        <f t="shared" ref="F323:F386" si="5">CONCATENATE(A323, "_", B323)</f>
        <v>Monmouth (13)_Allentown Boro (02)</v>
      </c>
      <c r="G323" s="6"/>
      <c r="H323" s="6"/>
      <c r="I323" s="6"/>
    </row>
    <row r="324" spans="1:9" ht="15.75" x14ac:dyDescent="0.25">
      <c r="A324" t="s">
        <v>147</v>
      </c>
      <c r="B324" t="s">
        <v>595</v>
      </c>
      <c r="E324" s="6"/>
      <c r="F324" t="str">
        <f t="shared" si="5"/>
        <v>Monmouth (13)_Asbury Park City (03)</v>
      </c>
      <c r="G324" s="6"/>
      <c r="H324" s="6"/>
      <c r="I324" s="6"/>
    </row>
    <row r="325" spans="1:9" ht="15.75" x14ac:dyDescent="0.25">
      <c r="A325" t="s">
        <v>147</v>
      </c>
      <c r="B325" t="s">
        <v>596</v>
      </c>
      <c r="E325" s="6"/>
      <c r="F325" t="str">
        <f t="shared" si="5"/>
        <v>Monmouth (13)_Atlantic Highlands Boro (04)</v>
      </c>
      <c r="G325" s="6"/>
      <c r="H325" s="6"/>
      <c r="I325" s="6"/>
    </row>
    <row r="326" spans="1:9" ht="15.75" x14ac:dyDescent="0.25">
      <c r="A326" t="s">
        <v>147</v>
      </c>
      <c r="B326" t="s">
        <v>597</v>
      </c>
      <c r="E326" s="6"/>
      <c r="F326" t="str">
        <f t="shared" si="5"/>
        <v>Monmouth (13)_Avon-By-The-Sea Boro (05)</v>
      </c>
      <c r="G326" s="6"/>
      <c r="H326" s="6"/>
      <c r="I326" s="6"/>
    </row>
    <row r="327" spans="1:9" ht="15.75" x14ac:dyDescent="0.25">
      <c r="A327" t="s">
        <v>147</v>
      </c>
      <c r="B327" t="s">
        <v>598</v>
      </c>
      <c r="E327" s="6"/>
      <c r="F327" t="str">
        <f t="shared" si="5"/>
        <v>Monmouth (13)_Belmar Boro (06)</v>
      </c>
      <c r="G327" s="6"/>
      <c r="H327" s="6"/>
      <c r="I327" s="6"/>
    </row>
    <row r="328" spans="1:9" ht="15.75" x14ac:dyDescent="0.25">
      <c r="A328" t="s">
        <v>147</v>
      </c>
      <c r="B328" t="s">
        <v>599</v>
      </c>
      <c r="E328" s="6"/>
      <c r="F328" t="str">
        <f t="shared" si="5"/>
        <v>Monmouth (13)_Bradley Beach Boro (07)</v>
      </c>
      <c r="G328" s="6"/>
      <c r="H328" s="6"/>
      <c r="I328" s="6"/>
    </row>
    <row r="329" spans="1:9" ht="15.75" x14ac:dyDescent="0.25">
      <c r="A329" t="s">
        <v>147</v>
      </c>
      <c r="B329" t="s">
        <v>600</v>
      </c>
      <c r="E329" s="6"/>
      <c r="F329" t="str">
        <f t="shared" si="5"/>
        <v>Monmouth (13)_Brielle Boro (08)</v>
      </c>
      <c r="G329" s="6"/>
      <c r="H329" s="6"/>
      <c r="I329" s="6"/>
    </row>
    <row r="330" spans="1:9" ht="15.75" x14ac:dyDescent="0.25">
      <c r="A330" t="s">
        <v>147</v>
      </c>
      <c r="B330" t="s">
        <v>601</v>
      </c>
      <c r="E330" s="6"/>
      <c r="F330" t="str">
        <f t="shared" si="5"/>
        <v>Monmouth (13)_Colts Neck Twp (09)</v>
      </c>
      <c r="G330" s="6"/>
      <c r="H330" s="6"/>
      <c r="I330" s="6"/>
    </row>
    <row r="331" spans="1:9" ht="15.75" x14ac:dyDescent="0.25">
      <c r="A331" t="s">
        <v>147</v>
      </c>
      <c r="B331" t="s">
        <v>602</v>
      </c>
      <c r="E331" s="6"/>
      <c r="F331" t="str">
        <f t="shared" si="5"/>
        <v>Monmouth (13)_Deal Boro (10)</v>
      </c>
      <c r="G331" s="6"/>
      <c r="H331" s="6"/>
      <c r="I331" s="6"/>
    </row>
    <row r="332" spans="1:9" ht="15.75" x14ac:dyDescent="0.25">
      <c r="A332" t="s">
        <v>147</v>
      </c>
      <c r="B332" t="s">
        <v>603</v>
      </c>
      <c r="E332" s="6"/>
      <c r="F332" t="str">
        <f t="shared" si="5"/>
        <v>Monmouth (13)_Eatontown Boro (11)</v>
      </c>
      <c r="G332" s="6"/>
      <c r="H332" s="6"/>
      <c r="I332" s="6"/>
    </row>
    <row r="333" spans="1:9" ht="15.75" x14ac:dyDescent="0.25">
      <c r="A333" t="s">
        <v>147</v>
      </c>
      <c r="B333" t="s">
        <v>604</v>
      </c>
      <c r="E333" s="6"/>
      <c r="F333" t="str">
        <f t="shared" si="5"/>
        <v>Monmouth (13)_Englishtown Boro (12)</v>
      </c>
      <c r="G333" s="6"/>
      <c r="H333" s="6"/>
      <c r="I333" s="6"/>
    </row>
    <row r="334" spans="1:9" ht="15.75" x14ac:dyDescent="0.25">
      <c r="A334" t="s">
        <v>147</v>
      </c>
      <c r="B334" t="s">
        <v>605</v>
      </c>
      <c r="E334" s="6"/>
      <c r="F334" t="str">
        <f t="shared" si="5"/>
        <v>Monmouth (13)_Fair Haven Boro (13)</v>
      </c>
      <c r="G334" s="6"/>
      <c r="H334" s="6"/>
      <c r="I334" s="6"/>
    </row>
    <row r="335" spans="1:9" ht="15.75" x14ac:dyDescent="0.25">
      <c r="A335" t="s">
        <v>147</v>
      </c>
      <c r="B335" t="s">
        <v>606</v>
      </c>
      <c r="E335" s="6"/>
      <c r="F335" t="str">
        <f t="shared" si="5"/>
        <v>Monmouth (13)_Farmingdale Boro (14)</v>
      </c>
      <c r="G335" s="6"/>
      <c r="H335" s="6"/>
      <c r="I335" s="6"/>
    </row>
    <row r="336" spans="1:9" ht="15.75" x14ac:dyDescent="0.25">
      <c r="A336" t="s">
        <v>147</v>
      </c>
      <c r="B336" t="s">
        <v>607</v>
      </c>
      <c r="E336" s="6"/>
      <c r="F336" t="str">
        <f t="shared" si="5"/>
        <v>Monmouth (13)_Freehold Boro (15)</v>
      </c>
      <c r="G336" s="6"/>
      <c r="H336" s="6"/>
      <c r="I336" s="6"/>
    </row>
    <row r="337" spans="1:9" ht="15.75" x14ac:dyDescent="0.25">
      <c r="A337" t="s">
        <v>147</v>
      </c>
      <c r="B337" t="s">
        <v>608</v>
      </c>
      <c r="E337" s="6"/>
      <c r="F337" t="str">
        <f t="shared" si="5"/>
        <v>Monmouth (13)_Freehold Twp (16)</v>
      </c>
      <c r="G337" s="6"/>
      <c r="H337" s="6"/>
      <c r="I337" s="6"/>
    </row>
    <row r="338" spans="1:9" ht="15.75" x14ac:dyDescent="0.25">
      <c r="A338" t="s">
        <v>147</v>
      </c>
      <c r="B338" t="s">
        <v>609</v>
      </c>
      <c r="E338" s="6"/>
      <c r="F338" t="str">
        <f t="shared" si="5"/>
        <v>Monmouth (13)_Highlands Boro (17)</v>
      </c>
      <c r="G338" s="6"/>
      <c r="H338" s="6"/>
      <c r="I338" s="6"/>
    </row>
    <row r="339" spans="1:9" ht="15.75" x14ac:dyDescent="0.25">
      <c r="A339" t="s">
        <v>147</v>
      </c>
      <c r="B339" t="s">
        <v>610</v>
      </c>
      <c r="E339" s="6"/>
      <c r="F339" t="str">
        <f t="shared" si="5"/>
        <v>Monmouth (13)_Holmdel Twp (18)</v>
      </c>
      <c r="G339" s="6"/>
      <c r="H339" s="6"/>
      <c r="I339" s="6"/>
    </row>
    <row r="340" spans="1:9" ht="15.75" x14ac:dyDescent="0.25">
      <c r="A340" t="s">
        <v>147</v>
      </c>
      <c r="B340" t="s">
        <v>611</v>
      </c>
      <c r="E340" s="6"/>
      <c r="F340" t="str">
        <f t="shared" si="5"/>
        <v>Monmouth (13)_Howell Twp (19)</v>
      </c>
      <c r="G340" s="6"/>
      <c r="H340" s="6"/>
      <c r="I340" s="6"/>
    </row>
    <row r="341" spans="1:9" ht="15.75" x14ac:dyDescent="0.25">
      <c r="A341" t="s">
        <v>147</v>
      </c>
      <c r="B341" t="s">
        <v>612</v>
      </c>
      <c r="E341" s="6"/>
      <c r="F341" t="str">
        <f t="shared" si="5"/>
        <v>Monmouth (13)_Interlaken Boro (20)</v>
      </c>
      <c r="G341" s="6"/>
      <c r="H341" s="6"/>
      <c r="I341" s="6"/>
    </row>
    <row r="342" spans="1:9" ht="15.75" x14ac:dyDescent="0.25">
      <c r="A342" t="s">
        <v>147</v>
      </c>
      <c r="B342" t="s">
        <v>613</v>
      </c>
      <c r="E342" s="6"/>
      <c r="F342" t="str">
        <f t="shared" si="5"/>
        <v>Monmouth (13)_Keansburg Boro (21)</v>
      </c>
      <c r="G342" s="6"/>
      <c r="H342" s="6"/>
      <c r="I342" s="6"/>
    </row>
    <row r="343" spans="1:9" ht="15.75" x14ac:dyDescent="0.25">
      <c r="A343" t="s">
        <v>147</v>
      </c>
      <c r="B343" t="s">
        <v>614</v>
      </c>
      <c r="E343" s="6"/>
      <c r="F343" t="str">
        <f t="shared" si="5"/>
        <v>Monmouth (13)_Keyport Boro (22)</v>
      </c>
      <c r="G343" s="6"/>
      <c r="H343" s="6"/>
      <c r="I343" s="6"/>
    </row>
    <row r="344" spans="1:9" ht="15.75" x14ac:dyDescent="0.25">
      <c r="A344" t="s">
        <v>147</v>
      </c>
      <c r="B344" t="s">
        <v>615</v>
      </c>
      <c r="E344" s="6"/>
      <c r="F344" t="str">
        <f t="shared" si="5"/>
        <v>Monmouth (13)_Little Silver Boro (23)</v>
      </c>
      <c r="G344" s="6"/>
      <c r="H344" s="6"/>
      <c r="I344" s="6"/>
    </row>
    <row r="345" spans="1:9" ht="15.75" x14ac:dyDescent="0.25">
      <c r="A345" t="s">
        <v>147</v>
      </c>
      <c r="B345" t="s">
        <v>616</v>
      </c>
      <c r="E345" s="6"/>
      <c r="F345" t="str">
        <f t="shared" si="5"/>
        <v>Monmouth (13)_Loch Arbour Village (24)</v>
      </c>
      <c r="G345" s="6"/>
      <c r="H345" s="6"/>
      <c r="I345" s="6"/>
    </row>
    <row r="346" spans="1:9" ht="15.75" x14ac:dyDescent="0.25">
      <c r="A346" t="s">
        <v>147</v>
      </c>
      <c r="B346" t="s">
        <v>617</v>
      </c>
      <c r="E346" s="6"/>
      <c r="F346" t="str">
        <f t="shared" si="5"/>
        <v>Monmouth (13)_Long Branch City (25)</v>
      </c>
      <c r="G346" s="6"/>
      <c r="H346" s="6"/>
      <c r="I346" s="6"/>
    </row>
    <row r="347" spans="1:9" ht="15.75" x14ac:dyDescent="0.25">
      <c r="A347" t="s">
        <v>147</v>
      </c>
      <c r="B347" t="s">
        <v>618</v>
      </c>
      <c r="E347" s="6"/>
      <c r="F347" t="str">
        <f t="shared" si="5"/>
        <v>Monmouth (13)_Manalapan Twp (26)</v>
      </c>
      <c r="G347" s="6"/>
      <c r="H347" s="6"/>
      <c r="I347" s="6"/>
    </row>
    <row r="348" spans="1:9" ht="15.75" x14ac:dyDescent="0.25">
      <c r="A348" t="s">
        <v>147</v>
      </c>
      <c r="B348" t="s">
        <v>619</v>
      </c>
      <c r="E348" s="6"/>
      <c r="F348" t="str">
        <f t="shared" si="5"/>
        <v>Monmouth (13)_Manasquan Boro (27)</v>
      </c>
      <c r="G348" s="6"/>
      <c r="H348" s="6"/>
      <c r="I348" s="6"/>
    </row>
    <row r="349" spans="1:9" ht="15.75" x14ac:dyDescent="0.25">
      <c r="A349" t="s">
        <v>147</v>
      </c>
      <c r="B349" t="s">
        <v>620</v>
      </c>
      <c r="E349" s="6"/>
      <c r="F349" t="str">
        <f t="shared" si="5"/>
        <v>Monmouth (13)_Marlboro Twp (28)</v>
      </c>
      <c r="G349" s="6"/>
      <c r="H349" s="6"/>
      <c r="I349" s="6"/>
    </row>
    <row r="350" spans="1:9" ht="15.75" x14ac:dyDescent="0.25">
      <c r="A350" t="s">
        <v>147</v>
      </c>
      <c r="B350" t="s">
        <v>621</v>
      </c>
      <c r="E350" s="6"/>
      <c r="F350" t="str">
        <f t="shared" si="5"/>
        <v>Monmouth (13)_Matawan Boro (29)</v>
      </c>
      <c r="G350" s="6"/>
      <c r="H350" s="6"/>
      <c r="I350" s="6"/>
    </row>
    <row r="351" spans="1:9" ht="15.75" x14ac:dyDescent="0.25">
      <c r="A351" t="s">
        <v>147</v>
      </c>
      <c r="B351" t="s">
        <v>622</v>
      </c>
      <c r="E351" s="6"/>
      <c r="F351" t="str">
        <f t="shared" si="5"/>
        <v>Monmouth (13)_Aberdeen Twp (30)</v>
      </c>
      <c r="G351" s="6"/>
      <c r="H351" s="6"/>
      <c r="I351" s="6"/>
    </row>
    <row r="352" spans="1:9" ht="15.75" x14ac:dyDescent="0.25">
      <c r="A352" t="s">
        <v>147</v>
      </c>
      <c r="B352" t="s">
        <v>623</v>
      </c>
      <c r="E352" s="6"/>
      <c r="F352" t="str">
        <f t="shared" si="5"/>
        <v>Monmouth (13)_Middletown Twp (31)</v>
      </c>
      <c r="G352" s="6"/>
      <c r="H352" s="6"/>
      <c r="I352" s="6"/>
    </row>
    <row r="353" spans="1:9" ht="15.75" x14ac:dyDescent="0.25">
      <c r="A353" t="s">
        <v>147</v>
      </c>
      <c r="B353" t="s">
        <v>624</v>
      </c>
      <c r="E353" s="6"/>
      <c r="F353" t="str">
        <f t="shared" si="5"/>
        <v>Monmouth (13)_Millstone Twp (32)</v>
      </c>
      <c r="G353" s="6"/>
      <c r="H353" s="6"/>
      <c r="I353" s="6"/>
    </row>
    <row r="354" spans="1:9" ht="15.75" x14ac:dyDescent="0.25">
      <c r="A354" t="s">
        <v>147</v>
      </c>
      <c r="B354" t="s">
        <v>625</v>
      </c>
      <c r="E354" s="6"/>
      <c r="F354" t="str">
        <f t="shared" si="5"/>
        <v>Monmouth (13)_Monmouth Beach Boro (33)</v>
      </c>
      <c r="G354" s="6"/>
      <c r="H354" s="6"/>
      <c r="I354" s="6"/>
    </row>
    <row r="355" spans="1:9" ht="15.75" x14ac:dyDescent="0.25">
      <c r="A355" t="s">
        <v>147</v>
      </c>
      <c r="B355" t="s">
        <v>626</v>
      </c>
      <c r="E355" s="6"/>
      <c r="F355" t="str">
        <f t="shared" si="5"/>
        <v>Monmouth (13)_Neptune Twp (34)</v>
      </c>
      <c r="G355" s="6"/>
      <c r="H355" s="6"/>
      <c r="I355" s="6"/>
    </row>
    <row r="356" spans="1:9" ht="15.75" x14ac:dyDescent="0.25">
      <c r="A356" t="s">
        <v>147</v>
      </c>
      <c r="B356" t="s">
        <v>627</v>
      </c>
      <c r="E356" s="6"/>
      <c r="F356" t="str">
        <f t="shared" si="5"/>
        <v>Monmouth (13)_Neptune City Boro (35)</v>
      </c>
      <c r="G356" s="6"/>
      <c r="H356" s="6"/>
      <c r="I356" s="6"/>
    </row>
    <row r="357" spans="1:9" ht="15.75" x14ac:dyDescent="0.25">
      <c r="A357" t="s">
        <v>147</v>
      </c>
      <c r="B357" t="s">
        <v>628</v>
      </c>
      <c r="E357" s="6"/>
      <c r="F357" t="str">
        <f t="shared" si="5"/>
        <v>Monmouth (13)_Tinton Falls Boro (36)</v>
      </c>
      <c r="G357" s="6"/>
      <c r="H357" s="6"/>
      <c r="I357" s="6"/>
    </row>
    <row r="358" spans="1:9" ht="15.75" x14ac:dyDescent="0.25">
      <c r="A358" t="s">
        <v>147</v>
      </c>
      <c r="B358" t="s">
        <v>629</v>
      </c>
      <c r="E358" s="6"/>
      <c r="F358" t="str">
        <f t="shared" si="5"/>
        <v>Monmouth (13)_Ocean Twp (37)</v>
      </c>
      <c r="G358" s="6"/>
      <c r="H358" s="6"/>
      <c r="I358" s="6"/>
    </row>
    <row r="359" spans="1:9" ht="15.75" x14ac:dyDescent="0.25">
      <c r="A359" t="s">
        <v>147</v>
      </c>
      <c r="B359" t="s">
        <v>630</v>
      </c>
      <c r="E359" s="6"/>
      <c r="F359" t="str">
        <f t="shared" si="5"/>
        <v>Monmouth (13)_Oceanport Boro (38)</v>
      </c>
      <c r="G359" s="6"/>
      <c r="H359" s="6"/>
      <c r="I359" s="6"/>
    </row>
    <row r="360" spans="1:9" ht="15.75" x14ac:dyDescent="0.25">
      <c r="A360" t="s">
        <v>147</v>
      </c>
      <c r="B360" t="s">
        <v>631</v>
      </c>
      <c r="E360" s="6"/>
      <c r="F360" t="str">
        <f t="shared" si="5"/>
        <v>Monmouth (13)_Hazlet Twp (39)</v>
      </c>
      <c r="G360" s="6"/>
      <c r="H360" s="6"/>
      <c r="I360" s="6"/>
    </row>
    <row r="361" spans="1:9" ht="15.75" x14ac:dyDescent="0.25">
      <c r="A361" t="s">
        <v>147</v>
      </c>
      <c r="B361" t="s">
        <v>632</v>
      </c>
      <c r="E361" s="6"/>
      <c r="F361" t="str">
        <f t="shared" si="5"/>
        <v>Monmouth (13)_Red Bank Boro (40)</v>
      </c>
      <c r="G361" s="6"/>
      <c r="H361" s="6"/>
      <c r="I361" s="6"/>
    </row>
    <row r="362" spans="1:9" ht="15.75" x14ac:dyDescent="0.25">
      <c r="A362" t="s">
        <v>147</v>
      </c>
      <c r="B362" t="s">
        <v>633</v>
      </c>
      <c r="E362" s="6"/>
      <c r="F362" t="str">
        <f t="shared" si="5"/>
        <v>Monmouth (13)_Roosevelt Boro (41)</v>
      </c>
      <c r="G362" s="6"/>
      <c r="H362" s="6"/>
      <c r="I362" s="6"/>
    </row>
    <row r="363" spans="1:9" ht="15.75" x14ac:dyDescent="0.25">
      <c r="A363" t="s">
        <v>147</v>
      </c>
      <c r="B363" t="s">
        <v>634</v>
      </c>
      <c r="E363" s="6"/>
      <c r="F363" t="str">
        <f t="shared" si="5"/>
        <v>Monmouth (13)_Rumson Boro (42)</v>
      </c>
      <c r="G363" s="6"/>
      <c r="H363" s="6"/>
      <c r="I363" s="6"/>
    </row>
    <row r="364" spans="1:9" ht="15.75" x14ac:dyDescent="0.25">
      <c r="A364" t="s">
        <v>147</v>
      </c>
      <c r="B364" t="s">
        <v>635</v>
      </c>
      <c r="E364" s="6"/>
      <c r="F364" t="str">
        <f t="shared" si="5"/>
        <v>Monmouth (13)_Sea Bright Boro (43)</v>
      </c>
      <c r="G364" s="6"/>
      <c r="H364" s="6"/>
      <c r="I364" s="6"/>
    </row>
    <row r="365" spans="1:9" ht="15.75" x14ac:dyDescent="0.25">
      <c r="A365" t="s">
        <v>147</v>
      </c>
      <c r="B365" t="s">
        <v>636</v>
      </c>
      <c r="E365" s="6"/>
      <c r="F365" t="str">
        <f t="shared" si="5"/>
        <v>Monmouth (13)_Sea Girt Boro (44)</v>
      </c>
      <c r="G365" s="6"/>
      <c r="H365" s="6"/>
      <c r="I365" s="6"/>
    </row>
    <row r="366" spans="1:9" ht="15.75" x14ac:dyDescent="0.25">
      <c r="A366" t="s">
        <v>147</v>
      </c>
      <c r="B366" t="s">
        <v>637</v>
      </c>
      <c r="E366" s="6"/>
      <c r="F366" t="str">
        <f t="shared" si="5"/>
        <v>Monmouth (13)_Shrewsbury Boro (45)</v>
      </c>
      <c r="G366" s="6"/>
      <c r="H366" s="6"/>
      <c r="I366" s="6"/>
    </row>
    <row r="367" spans="1:9" ht="15.75" x14ac:dyDescent="0.25">
      <c r="A367" t="s">
        <v>147</v>
      </c>
      <c r="B367" t="s">
        <v>638</v>
      </c>
      <c r="E367" s="6"/>
      <c r="F367" t="str">
        <f t="shared" si="5"/>
        <v>Monmouth (13)_Shrewsbury Twp (46)</v>
      </c>
      <c r="G367" s="6"/>
      <c r="H367" s="6"/>
      <c r="I367" s="6"/>
    </row>
    <row r="368" spans="1:9" ht="15.75" x14ac:dyDescent="0.25">
      <c r="A368" t="s">
        <v>147</v>
      </c>
      <c r="B368" t="s">
        <v>639</v>
      </c>
      <c r="E368" s="6"/>
      <c r="F368" t="str">
        <f t="shared" si="5"/>
        <v>Monmouth (13)_Lake Como Boro (47)</v>
      </c>
      <c r="G368" s="6"/>
      <c r="H368" s="6"/>
      <c r="I368" s="6"/>
    </row>
    <row r="369" spans="1:9" ht="15.75" x14ac:dyDescent="0.25">
      <c r="A369" t="s">
        <v>147</v>
      </c>
      <c r="B369" t="s">
        <v>640</v>
      </c>
      <c r="E369" s="6"/>
      <c r="F369" t="str">
        <f t="shared" si="5"/>
        <v>Monmouth (13)_Spring Lake Boro (48)</v>
      </c>
      <c r="G369" s="6"/>
      <c r="H369" s="6"/>
      <c r="I369" s="6"/>
    </row>
    <row r="370" spans="1:9" ht="15.75" x14ac:dyDescent="0.25">
      <c r="A370" t="s">
        <v>147</v>
      </c>
      <c r="B370" t="s">
        <v>641</v>
      </c>
      <c r="E370" s="6"/>
      <c r="F370" t="str">
        <f t="shared" si="5"/>
        <v>Monmouth (13)_Spring Lake Heights Boro (49)</v>
      </c>
      <c r="G370" s="6"/>
      <c r="H370" s="6"/>
      <c r="I370" s="6"/>
    </row>
    <row r="371" spans="1:9" ht="15.75" x14ac:dyDescent="0.25">
      <c r="A371" t="s">
        <v>147</v>
      </c>
      <c r="B371" t="s">
        <v>642</v>
      </c>
      <c r="E371" s="6"/>
      <c r="F371" t="str">
        <f t="shared" si="5"/>
        <v>Monmouth (13)_Union Beach Boro (50)</v>
      </c>
      <c r="G371" s="6"/>
      <c r="H371" s="6"/>
      <c r="I371" s="6"/>
    </row>
    <row r="372" spans="1:9" ht="15.75" x14ac:dyDescent="0.25">
      <c r="A372" t="s">
        <v>147</v>
      </c>
      <c r="B372" t="s">
        <v>643</v>
      </c>
      <c r="E372" s="6"/>
      <c r="F372" t="str">
        <f t="shared" si="5"/>
        <v>Monmouth (13)_Upper Freehold Twp (51)</v>
      </c>
      <c r="G372" s="6"/>
      <c r="H372" s="6"/>
      <c r="I372" s="6"/>
    </row>
    <row r="373" spans="1:9" ht="15.75" x14ac:dyDescent="0.25">
      <c r="A373" t="s">
        <v>147</v>
      </c>
      <c r="B373" t="s">
        <v>644</v>
      </c>
      <c r="E373" s="6"/>
      <c r="F373" t="str">
        <f t="shared" si="5"/>
        <v>Monmouth (13)_Wall Twp (52)</v>
      </c>
      <c r="G373" s="6"/>
      <c r="H373" s="6"/>
      <c r="I373" s="6"/>
    </row>
    <row r="374" spans="1:9" ht="15.75" x14ac:dyDescent="0.25">
      <c r="A374" t="s">
        <v>147</v>
      </c>
      <c r="B374" t="s">
        <v>645</v>
      </c>
      <c r="E374" s="6"/>
      <c r="F374" t="str">
        <f t="shared" si="5"/>
        <v>Monmouth (13)_West Long Branch Boro (53)</v>
      </c>
      <c r="G374" s="6"/>
      <c r="H374" s="6"/>
      <c r="I374" s="6"/>
    </row>
    <row r="375" spans="1:9" ht="15.75" x14ac:dyDescent="0.25">
      <c r="A375" t="s">
        <v>149</v>
      </c>
      <c r="B375" t="s">
        <v>217</v>
      </c>
      <c r="E375" s="6"/>
      <c r="F375" t="str">
        <f t="shared" si="5"/>
        <v>Morris (14)_Boonton Town (01)</v>
      </c>
      <c r="G375" s="6"/>
      <c r="H375" s="6"/>
      <c r="I375" s="6"/>
    </row>
    <row r="376" spans="1:9" ht="15.75" x14ac:dyDescent="0.25">
      <c r="A376" t="s">
        <v>149</v>
      </c>
      <c r="B376" t="s">
        <v>218</v>
      </c>
      <c r="E376" s="6"/>
      <c r="F376" t="str">
        <f t="shared" si="5"/>
        <v>Morris (14)_Boonton Twp (02)</v>
      </c>
      <c r="G376" s="6"/>
      <c r="H376" s="6"/>
      <c r="I376" s="6"/>
    </row>
    <row r="377" spans="1:9" ht="15.75" x14ac:dyDescent="0.25">
      <c r="A377" t="s">
        <v>149</v>
      </c>
      <c r="B377" t="s">
        <v>646</v>
      </c>
      <c r="E377" s="6"/>
      <c r="F377" t="str">
        <f t="shared" si="5"/>
        <v>Morris (14)_Butler Boro (03)</v>
      </c>
      <c r="G377" s="6"/>
      <c r="H377" s="6"/>
      <c r="I377" s="6"/>
    </row>
    <row r="378" spans="1:9" ht="15.75" x14ac:dyDescent="0.25">
      <c r="A378" t="s">
        <v>149</v>
      </c>
      <c r="B378" t="s">
        <v>219</v>
      </c>
      <c r="E378" s="6"/>
      <c r="F378" t="str">
        <f t="shared" si="5"/>
        <v>Morris (14)_Chatham Boro (04)</v>
      </c>
      <c r="G378" s="6"/>
      <c r="H378" s="6"/>
      <c r="I378" s="6"/>
    </row>
    <row r="379" spans="1:9" ht="15.75" x14ac:dyDescent="0.25">
      <c r="A379" t="s">
        <v>149</v>
      </c>
      <c r="B379" t="s">
        <v>220</v>
      </c>
      <c r="E379" s="6"/>
      <c r="F379" t="str">
        <f t="shared" si="5"/>
        <v>Morris (14)_Chatham Twp (05)</v>
      </c>
      <c r="G379" s="6"/>
      <c r="H379" s="6"/>
      <c r="I379" s="6"/>
    </row>
    <row r="380" spans="1:9" ht="15.75" x14ac:dyDescent="0.25">
      <c r="A380" t="s">
        <v>149</v>
      </c>
      <c r="B380" t="s">
        <v>221</v>
      </c>
      <c r="E380" s="6"/>
      <c r="F380" t="str">
        <f t="shared" si="5"/>
        <v>Morris (14)_Chester Boro (06)</v>
      </c>
      <c r="G380" s="6"/>
      <c r="H380" s="6"/>
      <c r="I380" s="6"/>
    </row>
    <row r="381" spans="1:9" ht="15.75" x14ac:dyDescent="0.25">
      <c r="A381" t="s">
        <v>149</v>
      </c>
      <c r="B381" t="s">
        <v>222</v>
      </c>
      <c r="E381" s="6"/>
      <c r="F381" t="str">
        <f t="shared" si="5"/>
        <v>Morris (14)_Chester Twp (07)</v>
      </c>
      <c r="G381" s="6"/>
      <c r="H381" s="6"/>
      <c r="I381" s="6"/>
    </row>
    <row r="382" spans="1:9" ht="15.75" x14ac:dyDescent="0.25">
      <c r="A382" t="s">
        <v>149</v>
      </c>
      <c r="B382" t="s">
        <v>647</v>
      </c>
      <c r="E382" s="6"/>
      <c r="F382" t="str">
        <f t="shared" si="5"/>
        <v>Morris (14)_Denville Twp (08)</v>
      </c>
      <c r="G382" s="6"/>
      <c r="H382" s="6"/>
      <c r="I382" s="6"/>
    </row>
    <row r="383" spans="1:9" ht="15.75" x14ac:dyDescent="0.25">
      <c r="A383" t="s">
        <v>149</v>
      </c>
      <c r="B383" t="s">
        <v>648</v>
      </c>
      <c r="E383" s="6"/>
      <c r="F383" t="str">
        <f t="shared" si="5"/>
        <v>Morris (14)_Dover Town (09)</v>
      </c>
      <c r="G383" s="6"/>
      <c r="H383" s="6"/>
      <c r="I383" s="6"/>
    </row>
    <row r="384" spans="1:9" ht="15.75" x14ac:dyDescent="0.25">
      <c r="A384" t="s">
        <v>149</v>
      </c>
      <c r="B384" t="s">
        <v>649</v>
      </c>
      <c r="E384" s="6"/>
      <c r="F384" t="str">
        <f t="shared" si="5"/>
        <v>Morris (14)_East Hanover Twp (10)</v>
      </c>
      <c r="G384" s="6"/>
      <c r="H384" s="6"/>
      <c r="I384" s="6"/>
    </row>
    <row r="385" spans="1:9" ht="15.75" x14ac:dyDescent="0.25">
      <c r="A385" t="s">
        <v>149</v>
      </c>
      <c r="B385" t="s">
        <v>650</v>
      </c>
      <c r="E385" s="6"/>
      <c r="F385" t="str">
        <f t="shared" si="5"/>
        <v>Morris (14)_Florham Park Boro (11)</v>
      </c>
      <c r="G385" s="6"/>
      <c r="H385" s="6"/>
      <c r="I385" s="6"/>
    </row>
    <row r="386" spans="1:9" ht="15.75" x14ac:dyDescent="0.25">
      <c r="A386" t="s">
        <v>149</v>
      </c>
      <c r="B386" t="s">
        <v>651</v>
      </c>
      <c r="E386" s="6"/>
      <c r="F386" t="str">
        <f t="shared" si="5"/>
        <v>Morris (14)_Hanover Twp (12)</v>
      </c>
      <c r="G386" s="6"/>
      <c r="H386" s="6"/>
      <c r="I386" s="6"/>
    </row>
    <row r="387" spans="1:9" ht="15.75" x14ac:dyDescent="0.25">
      <c r="A387" t="s">
        <v>149</v>
      </c>
      <c r="B387" t="s">
        <v>652</v>
      </c>
      <c r="E387" s="6"/>
      <c r="F387" t="str">
        <f t="shared" ref="F387:F450" si="6">CONCATENATE(A387, "_", B387)</f>
        <v>Morris (14)_Harding Twp (13)</v>
      </c>
      <c r="G387" s="6"/>
      <c r="H387" s="6"/>
      <c r="I387" s="6"/>
    </row>
    <row r="388" spans="1:9" ht="15.75" x14ac:dyDescent="0.25">
      <c r="A388" t="s">
        <v>149</v>
      </c>
      <c r="B388" t="s">
        <v>653</v>
      </c>
      <c r="E388" s="6"/>
      <c r="F388" t="str">
        <f t="shared" si="6"/>
        <v>Morris (14)_Jefferson Twp (14)</v>
      </c>
      <c r="G388" s="6"/>
      <c r="H388" s="6"/>
      <c r="I388" s="6"/>
    </row>
    <row r="389" spans="1:9" ht="15.75" x14ac:dyDescent="0.25">
      <c r="A389" t="s">
        <v>149</v>
      </c>
      <c r="B389" t="s">
        <v>654</v>
      </c>
      <c r="E389" s="6"/>
      <c r="F389" t="str">
        <f t="shared" si="6"/>
        <v>Morris (14)_Kinnelon Boro (15)</v>
      </c>
      <c r="G389" s="6"/>
      <c r="H389" s="6"/>
      <c r="I389" s="6"/>
    </row>
    <row r="390" spans="1:9" ht="15.75" x14ac:dyDescent="0.25">
      <c r="A390" t="s">
        <v>149</v>
      </c>
      <c r="B390" t="s">
        <v>655</v>
      </c>
      <c r="E390" s="6"/>
      <c r="F390" t="str">
        <f t="shared" si="6"/>
        <v>Morris (14)_Lincoln Park Boro (16)</v>
      </c>
      <c r="G390" s="6"/>
      <c r="H390" s="6"/>
      <c r="I390" s="6"/>
    </row>
    <row r="391" spans="1:9" ht="15.75" x14ac:dyDescent="0.25">
      <c r="A391" t="s">
        <v>149</v>
      </c>
      <c r="B391" t="s">
        <v>656</v>
      </c>
      <c r="E391" s="6"/>
      <c r="F391" t="str">
        <f t="shared" si="6"/>
        <v>Morris (14)_Madison Boro (17)</v>
      </c>
      <c r="G391" s="6"/>
      <c r="H391" s="6"/>
      <c r="I391" s="6"/>
    </row>
    <row r="392" spans="1:9" ht="15.75" x14ac:dyDescent="0.25">
      <c r="A392" t="s">
        <v>149</v>
      </c>
      <c r="B392" t="s">
        <v>223</v>
      </c>
      <c r="E392" s="6"/>
      <c r="F392" t="str">
        <f t="shared" si="6"/>
        <v>Morris (14)_Mendham Boro (18)</v>
      </c>
      <c r="G392" s="6"/>
      <c r="H392" s="6"/>
      <c r="I392" s="6"/>
    </row>
    <row r="393" spans="1:9" ht="15.75" x14ac:dyDescent="0.25">
      <c r="A393" t="s">
        <v>149</v>
      </c>
      <c r="B393" t="s">
        <v>224</v>
      </c>
      <c r="E393" s="6"/>
      <c r="F393" t="str">
        <f t="shared" si="6"/>
        <v>Morris (14)_Mendham Twp (19)</v>
      </c>
      <c r="G393" s="6"/>
      <c r="H393" s="6"/>
      <c r="I393" s="6"/>
    </row>
    <row r="394" spans="1:9" ht="15.75" x14ac:dyDescent="0.25">
      <c r="A394" t="s">
        <v>149</v>
      </c>
      <c r="B394" t="s">
        <v>657</v>
      </c>
      <c r="E394" s="6"/>
      <c r="F394" t="str">
        <f t="shared" si="6"/>
        <v>Morris (14)_Mine Hill Twp (20)</v>
      </c>
      <c r="G394" s="6"/>
      <c r="H394" s="6"/>
      <c r="I394" s="6"/>
    </row>
    <row r="395" spans="1:9" ht="15.75" x14ac:dyDescent="0.25">
      <c r="A395" t="s">
        <v>149</v>
      </c>
      <c r="B395" t="s">
        <v>658</v>
      </c>
      <c r="E395" s="6"/>
      <c r="F395" t="str">
        <f t="shared" si="6"/>
        <v>Morris (14)_Montville Twp (21)</v>
      </c>
      <c r="G395" s="6"/>
      <c r="H395" s="6"/>
      <c r="I395" s="6"/>
    </row>
    <row r="396" spans="1:9" ht="15.75" x14ac:dyDescent="0.25">
      <c r="A396" t="s">
        <v>149</v>
      </c>
      <c r="B396" t="s">
        <v>659</v>
      </c>
      <c r="E396" s="6"/>
      <c r="F396" t="str">
        <f t="shared" si="6"/>
        <v>Morris (14)_Morris Twp (22)</v>
      </c>
      <c r="G396" s="6"/>
      <c r="H396" s="6"/>
      <c r="I396" s="6"/>
    </row>
    <row r="397" spans="1:9" ht="15.75" x14ac:dyDescent="0.25">
      <c r="A397" t="s">
        <v>149</v>
      </c>
      <c r="B397" t="s">
        <v>660</v>
      </c>
      <c r="E397" s="6"/>
      <c r="F397" t="str">
        <f t="shared" si="6"/>
        <v>Morris (14)_Morris Plains Boro (23)</v>
      </c>
      <c r="G397" s="6"/>
      <c r="H397" s="6"/>
      <c r="I397" s="6"/>
    </row>
    <row r="398" spans="1:9" ht="15.75" x14ac:dyDescent="0.25">
      <c r="A398" t="s">
        <v>149</v>
      </c>
      <c r="B398" t="s">
        <v>661</v>
      </c>
      <c r="E398" s="6"/>
      <c r="F398" t="str">
        <f t="shared" si="6"/>
        <v>Morris (14)_Morristown Town (24)</v>
      </c>
      <c r="G398" s="6"/>
      <c r="H398" s="6"/>
      <c r="I398" s="6"/>
    </row>
    <row r="399" spans="1:9" ht="15.75" x14ac:dyDescent="0.25">
      <c r="A399" t="s">
        <v>149</v>
      </c>
      <c r="B399" t="s">
        <v>662</v>
      </c>
      <c r="E399" s="6"/>
      <c r="F399" t="str">
        <f t="shared" si="6"/>
        <v>Morris (14)_Mountain Lakes Boro (25)</v>
      </c>
      <c r="G399" s="6"/>
      <c r="H399" s="6"/>
      <c r="I399" s="6"/>
    </row>
    <row r="400" spans="1:9" ht="15.75" x14ac:dyDescent="0.25">
      <c r="A400" t="s">
        <v>149</v>
      </c>
      <c r="B400" t="s">
        <v>663</v>
      </c>
      <c r="E400" s="6"/>
      <c r="F400" t="str">
        <f t="shared" si="6"/>
        <v>Morris (14)_Mount Arlington Boro (26)</v>
      </c>
      <c r="G400" s="6"/>
      <c r="H400" s="6"/>
      <c r="I400" s="6"/>
    </row>
    <row r="401" spans="1:9" ht="15.75" x14ac:dyDescent="0.25">
      <c r="A401" t="s">
        <v>149</v>
      </c>
      <c r="B401" t="s">
        <v>664</v>
      </c>
      <c r="E401" s="6"/>
      <c r="F401" t="str">
        <f t="shared" si="6"/>
        <v>Morris (14)_Mount Olive Twp (27)</v>
      </c>
      <c r="G401" s="6"/>
      <c r="H401" s="6"/>
      <c r="I401" s="6"/>
    </row>
    <row r="402" spans="1:9" ht="15.75" x14ac:dyDescent="0.25">
      <c r="A402" t="s">
        <v>149</v>
      </c>
      <c r="B402" t="s">
        <v>665</v>
      </c>
      <c r="E402" s="6"/>
      <c r="F402" t="str">
        <f t="shared" si="6"/>
        <v>Morris (14)_Netcong Boro (28)</v>
      </c>
      <c r="G402" s="6"/>
      <c r="H402" s="6"/>
      <c r="I402" s="6"/>
    </row>
    <row r="403" spans="1:9" ht="15.75" x14ac:dyDescent="0.25">
      <c r="A403" t="s">
        <v>149</v>
      </c>
      <c r="B403" t="s">
        <v>225</v>
      </c>
      <c r="E403" s="6"/>
      <c r="F403" t="str">
        <f t="shared" si="6"/>
        <v>Morris (14)_Parsippany-Troy Hills (29)</v>
      </c>
      <c r="G403" s="6"/>
      <c r="H403" s="6"/>
      <c r="I403" s="6"/>
    </row>
    <row r="404" spans="1:9" ht="15.75" x14ac:dyDescent="0.25">
      <c r="A404" t="s">
        <v>149</v>
      </c>
      <c r="B404" t="s">
        <v>666</v>
      </c>
      <c r="E404" s="6"/>
      <c r="F404" t="str">
        <f t="shared" si="6"/>
        <v>Morris (14)_Long Hill Twp (30)</v>
      </c>
      <c r="G404" s="6"/>
      <c r="H404" s="6"/>
      <c r="I404" s="6"/>
    </row>
    <row r="405" spans="1:9" ht="15.75" x14ac:dyDescent="0.25">
      <c r="A405" t="s">
        <v>149</v>
      </c>
      <c r="B405" t="s">
        <v>667</v>
      </c>
      <c r="E405" s="6"/>
      <c r="F405" t="str">
        <f t="shared" si="6"/>
        <v>Morris (14)_Pequannock Twp (31)</v>
      </c>
      <c r="G405" s="6"/>
      <c r="H405" s="6"/>
      <c r="I405" s="6"/>
    </row>
    <row r="406" spans="1:9" ht="15.75" x14ac:dyDescent="0.25">
      <c r="A406" t="s">
        <v>149</v>
      </c>
      <c r="B406" t="s">
        <v>668</v>
      </c>
      <c r="E406" s="6"/>
      <c r="F406" t="str">
        <f t="shared" si="6"/>
        <v>Morris (14)_Randolph Twp (32)</v>
      </c>
      <c r="G406" s="6"/>
      <c r="H406" s="6"/>
      <c r="I406" s="6"/>
    </row>
    <row r="407" spans="1:9" ht="15.75" x14ac:dyDescent="0.25">
      <c r="A407" t="s">
        <v>149</v>
      </c>
      <c r="B407" t="s">
        <v>669</v>
      </c>
      <c r="E407" s="6"/>
      <c r="F407" t="str">
        <f t="shared" si="6"/>
        <v>Morris (14)_Riverdale Boro (33)</v>
      </c>
      <c r="G407" s="6"/>
      <c r="H407" s="6"/>
      <c r="I407" s="6"/>
    </row>
    <row r="408" spans="1:9" ht="15.75" x14ac:dyDescent="0.25">
      <c r="A408" t="s">
        <v>149</v>
      </c>
      <c r="B408" t="s">
        <v>226</v>
      </c>
      <c r="E408" s="6"/>
      <c r="F408" t="str">
        <f t="shared" si="6"/>
        <v>Morris (14)_Rockaway Boro (34)</v>
      </c>
      <c r="G408" s="6"/>
      <c r="H408" s="6"/>
      <c r="I408" s="6"/>
    </row>
    <row r="409" spans="1:9" ht="15.75" x14ac:dyDescent="0.25">
      <c r="A409" t="s">
        <v>149</v>
      </c>
      <c r="B409" t="s">
        <v>227</v>
      </c>
      <c r="E409" s="6"/>
      <c r="F409" t="str">
        <f t="shared" si="6"/>
        <v>Morris (14)_Rockaway Twp (35)</v>
      </c>
      <c r="G409" s="6"/>
      <c r="H409" s="6"/>
      <c r="I409" s="6"/>
    </row>
    <row r="410" spans="1:9" ht="15.75" x14ac:dyDescent="0.25">
      <c r="A410" t="s">
        <v>149</v>
      </c>
      <c r="B410" t="s">
        <v>670</v>
      </c>
      <c r="E410" s="6"/>
      <c r="F410" t="str">
        <f t="shared" si="6"/>
        <v>Morris (14)_Roxbury Twp (36)</v>
      </c>
      <c r="G410" s="6"/>
      <c r="H410" s="6"/>
      <c r="I410" s="6"/>
    </row>
    <row r="411" spans="1:9" ht="15.75" x14ac:dyDescent="0.25">
      <c r="A411" t="s">
        <v>149</v>
      </c>
      <c r="B411" t="s">
        <v>671</v>
      </c>
      <c r="E411" s="6"/>
      <c r="F411" t="str">
        <f t="shared" si="6"/>
        <v>Morris (14)_Victory Gardens Boro (37)</v>
      </c>
      <c r="G411" s="6"/>
      <c r="H411" s="6"/>
      <c r="I411" s="6"/>
    </row>
    <row r="412" spans="1:9" ht="15.75" x14ac:dyDescent="0.25">
      <c r="A412" t="s">
        <v>149</v>
      </c>
      <c r="B412" t="s">
        <v>672</v>
      </c>
      <c r="E412" s="6"/>
      <c r="F412" t="str">
        <f t="shared" si="6"/>
        <v>Morris (14)_Washington Twp (38)</v>
      </c>
      <c r="G412" s="6"/>
      <c r="H412" s="6"/>
      <c r="I412" s="6"/>
    </row>
    <row r="413" spans="1:9" ht="15.75" x14ac:dyDescent="0.25">
      <c r="A413" t="s">
        <v>149</v>
      </c>
      <c r="B413" t="s">
        <v>673</v>
      </c>
      <c r="E413" s="6"/>
      <c r="F413" t="str">
        <f t="shared" si="6"/>
        <v>Morris (14)_Wharton Boro (39)</v>
      </c>
      <c r="G413" s="6"/>
      <c r="H413" s="6"/>
      <c r="I413" s="6"/>
    </row>
    <row r="414" spans="1:9" ht="15.75" x14ac:dyDescent="0.25">
      <c r="A414" t="s">
        <v>151</v>
      </c>
      <c r="B414" t="s">
        <v>674</v>
      </c>
      <c r="E414" s="6"/>
      <c r="F414" t="str">
        <f t="shared" si="6"/>
        <v>Ocean (15)_Barnegat Light Boro (01)</v>
      </c>
      <c r="G414" s="6"/>
      <c r="H414" s="6"/>
      <c r="I414" s="6"/>
    </row>
    <row r="415" spans="1:9" ht="15.75" x14ac:dyDescent="0.25">
      <c r="A415" t="s">
        <v>151</v>
      </c>
      <c r="B415" t="s">
        <v>675</v>
      </c>
      <c r="E415" s="6"/>
      <c r="F415" t="str">
        <f t="shared" si="6"/>
        <v>Ocean (15)_Bay Head Boro (02)</v>
      </c>
      <c r="G415" s="6"/>
      <c r="H415" s="6"/>
      <c r="I415" s="6"/>
    </row>
    <row r="416" spans="1:9" ht="15.75" x14ac:dyDescent="0.25">
      <c r="A416" t="s">
        <v>151</v>
      </c>
      <c r="B416" t="s">
        <v>676</v>
      </c>
      <c r="E416" s="6"/>
      <c r="F416" t="str">
        <f t="shared" si="6"/>
        <v>Ocean (15)_Beach Haven Boro (03)</v>
      </c>
      <c r="G416" s="6"/>
      <c r="H416" s="6"/>
      <c r="I416" s="6"/>
    </row>
    <row r="417" spans="1:9" ht="15.75" x14ac:dyDescent="0.25">
      <c r="A417" t="s">
        <v>151</v>
      </c>
      <c r="B417" t="s">
        <v>677</v>
      </c>
      <c r="E417" s="6"/>
      <c r="F417" t="str">
        <f t="shared" si="6"/>
        <v>Ocean (15)_Beachwood Boro (04)</v>
      </c>
      <c r="G417" s="6"/>
      <c r="H417" s="6"/>
      <c r="I417" s="6"/>
    </row>
    <row r="418" spans="1:9" ht="15.75" x14ac:dyDescent="0.25">
      <c r="A418" t="s">
        <v>151</v>
      </c>
      <c r="B418" t="s">
        <v>678</v>
      </c>
      <c r="E418" s="6"/>
      <c r="F418" t="str">
        <f t="shared" si="6"/>
        <v>Ocean (15)_Berkeley Twp (05)</v>
      </c>
      <c r="G418" s="6"/>
      <c r="H418" s="6"/>
      <c r="I418" s="6"/>
    </row>
    <row r="419" spans="1:9" ht="15.75" x14ac:dyDescent="0.25">
      <c r="A419" t="s">
        <v>151</v>
      </c>
      <c r="B419" t="s">
        <v>679</v>
      </c>
      <c r="E419" s="6"/>
      <c r="F419" t="str">
        <f t="shared" si="6"/>
        <v>Ocean (15)_Brick Twp (06)</v>
      </c>
      <c r="G419" s="6"/>
      <c r="H419" s="6"/>
      <c r="I419" s="6"/>
    </row>
    <row r="420" spans="1:9" ht="15.75" x14ac:dyDescent="0.25">
      <c r="A420" t="s">
        <v>151</v>
      </c>
      <c r="B420" t="s">
        <v>680</v>
      </c>
      <c r="E420" s="6"/>
      <c r="F420" t="str">
        <f t="shared" si="6"/>
        <v>Ocean (15)_Toms River Twp (07)</v>
      </c>
      <c r="G420" s="6"/>
      <c r="H420" s="6"/>
      <c r="I420" s="6"/>
    </row>
    <row r="421" spans="1:9" ht="15.75" x14ac:dyDescent="0.25">
      <c r="A421" t="s">
        <v>151</v>
      </c>
      <c r="B421" t="s">
        <v>681</v>
      </c>
      <c r="E421" s="6"/>
      <c r="F421" t="str">
        <f t="shared" si="6"/>
        <v>Ocean (15)_Eagleswood Twp (08)</v>
      </c>
      <c r="G421" s="6"/>
      <c r="H421" s="6"/>
      <c r="I421" s="6"/>
    </row>
    <row r="422" spans="1:9" ht="15.75" x14ac:dyDescent="0.25">
      <c r="A422" t="s">
        <v>151</v>
      </c>
      <c r="B422" t="s">
        <v>682</v>
      </c>
      <c r="E422" s="6"/>
      <c r="F422" t="str">
        <f t="shared" si="6"/>
        <v>Ocean (15)_Harvey Cedars Boro (09)</v>
      </c>
      <c r="G422" s="6"/>
      <c r="H422" s="6"/>
      <c r="I422" s="6"/>
    </row>
    <row r="423" spans="1:9" ht="15.75" x14ac:dyDescent="0.25">
      <c r="A423" t="s">
        <v>151</v>
      </c>
      <c r="B423" t="s">
        <v>683</v>
      </c>
      <c r="E423" s="6"/>
      <c r="F423" t="str">
        <f t="shared" si="6"/>
        <v>Ocean (15)_Island Heights Boro (10)</v>
      </c>
      <c r="G423" s="6"/>
      <c r="H423" s="6"/>
      <c r="I423" s="6"/>
    </row>
    <row r="424" spans="1:9" ht="15.75" x14ac:dyDescent="0.25">
      <c r="A424" t="s">
        <v>151</v>
      </c>
      <c r="B424" t="s">
        <v>684</v>
      </c>
      <c r="E424" s="6"/>
      <c r="F424" t="str">
        <f t="shared" si="6"/>
        <v>Ocean (15)_Jackson Twp (11)</v>
      </c>
      <c r="G424" s="6"/>
      <c r="H424" s="6"/>
      <c r="I424" s="6"/>
    </row>
    <row r="425" spans="1:9" ht="15.75" x14ac:dyDescent="0.25">
      <c r="A425" t="s">
        <v>151</v>
      </c>
      <c r="B425" t="s">
        <v>685</v>
      </c>
      <c r="E425" s="6"/>
      <c r="F425" t="str">
        <f t="shared" si="6"/>
        <v>Ocean (15)_Lacey Twp (12)</v>
      </c>
      <c r="G425" s="6"/>
      <c r="H425" s="6"/>
      <c r="I425" s="6"/>
    </row>
    <row r="426" spans="1:9" ht="15.75" x14ac:dyDescent="0.25">
      <c r="A426" t="s">
        <v>151</v>
      </c>
      <c r="B426" t="s">
        <v>686</v>
      </c>
      <c r="E426" s="6"/>
      <c r="F426" t="str">
        <f t="shared" si="6"/>
        <v>Ocean (15)_Lakehurst Boro (13)</v>
      </c>
      <c r="G426" s="6"/>
      <c r="H426" s="6"/>
      <c r="I426" s="6"/>
    </row>
    <row r="427" spans="1:9" ht="15.75" x14ac:dyDescent="0.25">
      <c r="A427" t="s">
        <v>151</v>
      </c>
      <c r="B427" t="s">
        <v>687</v>
      </c>
      <c r="E427" s="6"/>
      <c r="F427" t="str">
        <f t="shared" si="6"/>
        <v>Ocean (15)_Lakewood Twp (14)</v>
      </c>
      <c r="G427" s="6"/>
      <c r="H427" s="6"/>
      <c r="I427" s="6"/>
    </row>
    <row r="428" spans="1:9" ht="15.75" x14ac:dyDescent="0.25">
      <c r="A428" t="s">
        <v>151</v>
      </c>
      <c r="B428" t="s">
        <v>688</v>
      </c>
      <c r="E428" s="6"/>
      <c r="F428" t="str">
        <f t="shared" si="6"/>
        <v>Ocean (15)_Lavallette Boro (15)</v>
      </c>
      <c r="G428" s="6"/>
      <c r="H428" s="6"/>
      <c r="I428" s="6"/>
    </row>
    <row r="429" spans="1:9" ht="15.75" x14ac:dyDescent="0.25">
      <c r="A429" t="s">
        <v>151</v>
      </c>
      <c r="B429" t="s">
        <v>689</v>
      </c>
      <c r="E429" s="6"/>
      <c r="F429" t="str">
        <f t="shared" si="6"/>
        <v>Ocean (15)_Little Egg Harbor Twp (16)</v>
      </c>
      <c r="G429" s="6"/>
      <c r="H429" s="6"/>
      <c r="I429" s="6"/>
    </row>
    <row r="430" spans="1:9" ht="15.75" x14ac:dyDescent="0.25">
      <c r="A430" t="s">
        <v>151</v>
      </c>
      <c r="B430" t="s">
        <v>690</v>
      </c>
      <c r="E430" s="6"/>
      <c r="F430" t="str">
        <f t="shared" si="6"/>
        <v>Ocean (15)_Long Beach Twp (17)</v>
      </c>
      <c r="G430" s="6"/>
      <c r="H430" s="6"/>
      <c r="I430" s="6"/>
    </row>
    <row r="431" spans="1:9" ht="15.75" x14ac:dyDescent="0.25">
      <c r="A431" t="s">
        <v>151</v>
      </c>
      <c r="B431" t="s">
        <v>691</v>
      </c>
      <c r="E431" s="6"/>
      <c r="F431" t="str">
        <f t="shared" si="6"/>
        <v>Ocean (15)_Manchester Twp (18)</v>
      </c>
      <c r="G431" s="6"/>
      <c r="H431" s="6"/>
      <c r="I431" s="6"/>
    </row>
    <row r="432" spans="1:9" ht="15.75" x14ac:dyDescent="0.25">
      <c r="A432" t="s">
        <v>151</v>
      </c>
      <c r="B432" t="s">
        <v>692</v>
      </c>
      <c r="E432" s="6"/>
      <c r="F432" t="str">
        <f t="shared" si="6"/>
        <v>Ocean (15)_Mantoloking Boro (19)</v>
      </c>
      <c r="G432" s="6"/>
      <c r="H432" s="6"/>
      <c r="I432" s="6"/>
    </row>
    <row r="433" spans="1:9" ht="15.75" x14ac:dyDescent="0.25">
      <c r="A433" t="s">
        <v>151</v>
      </c>
      <c r="B433" t="s">
        <v>693</v>
      </c>
      <c r="E433" s="6"/>
      <c r="F433" t="str">
        <f t="shared" si="6"/>
        <v>Ocean (15)_Ocean Twp (20)</v>
      </c>
      <c r="G433" s="6"/>
      <c r="H433" s="6"/>
      <c r="I433" s="6"/>
    </row>
    <row r="434" spans="1:9" ht="15.75" x14ac:dyDescent="0.25">
      <c r="A434" t="s">
        <v>151</v>
      </c>
      <c r="B434" t="s">
        <v>694</v>
      </c>
      <c r="E434" s="6"/>
      <c r="F434" t="str">
        <f t="shared" si="6"/>
        <v>Ocean (15)_Ocean Gate Boro (21)</v>
      </c>
      <c r="G434" s="6"/>
      <c r="H434" s="6"/>
      <c r="I434" s="6"/>
    </row>
    <row r="435" spans="1:9" ht="15.75" x14ac:dyDescent="0.25">
      <c r="A435" t="s">
        <v>151</v>
      </c>
      <c r="B435" t="s">
        <v>695</v>
      </c>
      <c r="E435" s="6"/>
      <c r="F435" t="str">
        <f t="shared" si="6"/>
        <v>Ocean (15)_Pine Beach Boro (22)</v>
      </c>
      <c r="G435" s="6"/>
      <c r="H435" s="6"/>
      <c r="I435" s="6"/>
    </row>
    <row r="436" spans="1:9" ht="15.75" x14ac:dyDescent="0.25">
      <c r="A436" t="s">
        <v>151</v>
      </c>
      <c r="B436" t="s">
        <v>696</v>
      </c>
      <c r="E436" s="6"/>
      <c r="F436" t="str">
        <f t="shared" si="6"/>
        <v>Ocean (15)_Plumsted Twp (23)</v>
      </c>
      <c r="G436" s="6"/>
      <c r="H436" s="6"/>
      <c r="I436" s="6"/>
    </row>
    <row r="437" spans="1:9" ht="15.75" x14ac:dyDescent="0.25">
      <c r="A437" t="s">
        <v>151</v>
      </c>
      <c r="B437" t="s">
        <v>697</v>
      </c>
      <c r="E437" s="6"/>
      <c r="F437" t="str">
        <f t="shared" si="6"/>
        <v>Ocean (15)_Point Pleasant Boro (24)</v>
      </c>
      <c r="G437" s="6"/>
      <c r="H437" s="6"/>
      <c r="I437" s="6"/>
    </row>
    <row r="438" spans="1:9" ht="15.75" x14ac:dyDescent="0.25">
      <c r="A438" t="s">
        <v>151</v>
      </c>
      <c r="B438" t="s">
        <v>698</v>
      </c>
      <c r="E438" s="6"/>
      <c r="F438" t="str">
        <f t="shared" si="6"/>
        <v>Ocean (15)_Point Pleasant Beach Boro (25)</v>
      </c>
      <c r="G438" s="6"/>
      <c r="H438" s="6"/>
      <c r="I438" s="6"/>
    </row>
    <row r="439" spans="1:9" ht="15.75" x14ac:dyDescent="0.25">
      <c r="A439" t="s">
        <v>151</v>
      </c>
      <c r="B439" t="s">
        <v>699</v>
      </c>
      <c r="E439" s="6"/>
      <c r="F439" t="str">
        <f t="shared" si="6"/>
        <v>Ocean (15)_Seaside Heights Boro (26)</v>
      </c>
      <c r="G439" s="6"/>
      <c r="H439" s="6"/>
      <c r="I439" s="6"/>
    </row>
    <row r="440" spans="1:9" ht="15.75" x14ac:dyDescent="0.25">
      <c r="A440" t="s">
        <v>151</v>
      </c>
      <c r="B440" t="s">
        <v>700</v>
      </c>
      <c r="E440" s="6"/>
      <c r="F440" t="str">
        <f t="shared" si="6"/>
        <v>Ocean (15)_Seaside Park Boro (27)</v>
      </c>
      <c r="G440" s="6"/>
      <c r="H440" s="6"/>
      <c r="I440" s="6"/>
    </row>
    <row r="441" spans="1:9" ht="15.75" x14ac:dyDescent="0.25">
      <c r="A441" t="s">
        <v>151</v>
      </c>
      <c r="B441" t="s">
        <v>701</v>
      </c>
      <c r="E441" s="6"/>
      <c r="F441" t="str">
        <f t="shared" si="6"/>
        <v>Ocean (15)_Ship Bottom Boro (28)</v>
      </c>
      <c r="G441" s="6"/>
      <c r="H441" s="6"/>
      <c r="I441" s="6"/>
    </row>
    <row r="442" spans="1:9" ht="15.75" x14ac:dyDescent="0.25">
      <c r="A442" t="s">
        <v>151</v>
      </c>
      <c r="B442" t="s">
        <v>702</v>
      </c>
      <c r="E442" s="6"/>
      <c r="F442" t="str">
        <f t="shared" si="6"/>
        <v>Ocean (15)_South Toms River Boro (29)</v>
      </c>
      <c r="G442" s="6"/>
      <c r="H442" s="6"/>
      <c r="I442" s="6"/>
    </row>
    <row r="443" spans="1:9" ht="15.75" x14ac:dyDescent="0.25">
      <c r="A443" t="s">
        <v>151</v>
      </c>
      <c r="B443" t="s">
        <v>703</v>
      </c>
      <c r="E443" s="6"/>
      <c r="F443" t="str">
        <f t="shared" si="6"/>
        <v>Ocean (15)_Stafford Twp (30)</v>
      </c>
      <c r="G443" s="6"/>
      <c r="H443" s="6"/>
      <c r="I443" s="6"/>
    </row>
    <row r="444" spans="1:9" ht="15.75" x14ac:dyDescent="0.25">
      <c r="A444" t="s">
        <v>151</v>
      </c>
      <c r="B444" t="s">
        <v>704</v>
      </c>
      <c r="E444" s="6"/>
      <c r="F444" t="str">
        <f t="shared" si="6"/>
        <v>Ocean (15)_Surf City Boro (31)</v>
      </c>
      <c r="G444" s="6"/>
      <c r="H444" s="6"/>
      <c r="I444" s="6"/>
    </row>
    <row r="445" spans="1:9" ht="15.75" x14ac:dyDescent="0.25">
      <c r="A445" t="s">
        <v>151</v>
      </c>
      <c r="B445" t="s">
        <v>705</v>
      </c>
      <c r="E445" s="6"/>
      <c r="F445" t="str">
        <f t="shared" si="6"/>
        <v>Ocean (15)_Tuckerton Boro (32)</v>
      </c>
      <c r="G445" s="6"/>
      <c r="H445" s="6"/>
      <c r="I445" s="6"/>
    </row>
    <row r="446" spans="1:9" ht="15.75" x14ac:dyDescent="0.25">
      <c r="A446" t="s">
        <v>151</v>
      </c>
      <c r="B446" t="s">
        <v>706</v>
      </c>
      <c r="E446" s="6"/>
      <c r="F446" t="str">
        <f t="shared" si="6"/>
        <v>Ocean (15)_Barnegat Twp (33)</v>
      </c>
      <c r="G446" s="6"/>
      <c r="H446" s="6"/>
      <c r="I446" s="6"/>
    </row>
    <row r="447" spans="1:9" ht="15.75" x14ac:dyDescent="0.25">
      <c r="A447" t="s">
        <v>153</v>
      </c>
      <c r="B447" t="s">
        <v>707</v>
      </c>
      <c r="E447" s="6"/>
      <c r="F447" t="str">
        <f t="shared" si="6"/>
        <v>Passaic (16)_Bloomingdale Boro (01)</v>
      </c>
      <c r="G447" s="6"/>
      <c r="H447" s="6"/>
      <c r="I447" s="6"/>
    </row>
    <row r="448" spans="1:9" ht="15.75" x14ac:dyDescent="0.25">
      <c r="A448" t="s">
        <v>153</v>
      </c>
      <c r="B448" t="s">
        <v>708</v>
      </c>
      <c r="E448" s="6"/>
      <c r="F448" t="str">
        <f t="shared" si="6"/>
        <v>Passaic (16)_Clifton City (02)</v>
      </c>
      <c r="G448" s="6"/>
      <c r="H448" s="6"/>
      <c r="I448" s="6"/>
    </row>
    <row r="449" spans="1:9" ht="15.75" x14ac:dyDescent="0.25">
      <c r="A449" t="s">
        <v>153</v>
      </c>
      <c r="B449" t="s">
        <v>709</v>
      </c>
      <c r="E449" s="6"/>
      <c r="F449" t="str">
        <f t="shared" si="6"/>
        <v>Passaic (16)_Haledon Boro (03)</v>
      </c>
      <c r="G449" s="6"/>
      <c r="H449" s="6"/>
      <c r="I449" s="6"/>
    </row>
    <row r="450" spans="1:9" ht="15.75" x14ac:dyDescent="0.25">
      <c r="A450" t="s">
        <v>153</v>
      </c>
      <c r="B450" t="s">
        <v>710</v>
      </c>
      <c r="E450" s="6"/>
      <c r="F450" t="str">
        <f t="shared" si="6"/>
        <v>Passaic (16)_Hawthorne Boro (04)</v>
      </c>
      <c r="G450" s="6"/>
      <c r="H450" s="6"/>
      <c r="I450" s="6"/>
    </row>
    <row r="451" spans="1:9" ht="15.75" x14ac:dyDescent="0.25">
      <c r="A451" t="s">
        <v>153</v>
      </c>
      <c r="B451" t="s">
        <v>711</v>
      </c>
      <c r="E451" s="6"/>
      <c r="F451" t="str">
        <f t="shared" ref="F451:F516" si="7">CONCATENATE(A451, "_", B451)</f>
        <v>Passaic (16)_Little Falls Twp (05)</v>
      </c>
      <c r="G451" s="6"/>
      <c r="H451" s="6"/>
      <c r="I451" s="6"/>
    </row>
    <row r="452" spans="1:9" ht="15.75" x14ac:dyDescent="0.25">
      <c r="A452" t="s">
        <v>153</v>
      </c>
      <c r="B452" t="s">
        <v>712</v>
      </c>
      <c r="E452" s="6"/>
      <c r="F452" t="str">
        <f t="shared" si="7"/>
        <v>Passaic (16)_North Haledon Boro (06)</v>
      </c>
      <c r="G452" s="6"/>
      <c r="H452" s="6"/>
      <c r="I452" s="6"/>
    </row>
    <row r="453" spans="1:9" ht="15.75" x14ac:dyDescent="0.25">
      <c r="A453" t="s">
        <v>153</v>
      </c>
      <c r="B453" t="s">
        <v>713</v>
      </c>
      <c r="E453" s="6"/>
      <c r="F453" t="str">
        <f t="shared" si="7"/>
        <v>Passaic (16)_Passaic City (07)</v>
      </c>
      <c r="G453" s="6"/>
      <c r="H453" s="6"/>
      <c r="I453" s="6"/>
    </row>
    <row r="454" spans="1:9" ht="15.75" x14ac:dyDescent="0.25">
      <c r="A454" t="s">
        <v>153</v>
      </c>
      <c r="B454" t="s">
        <v>714</v>
      </c>
      <c r="E454" s="6"/>
      <c r="F454" t="str">
        <f t="shared" si="7"/>
        <v>Passaic (16)_Paterson City (08)</v>
      </c>
      <c r="G454" s="6"/>
      <c r="H454" s="6"/>
      <c r="I454" s="6"/>
    </row>
    <row r="455" spans="1:9" ht="15.75" x14ac:dyDescent="0.25">
      <c r="A455" t="s">
        <v>153</v>
      </c>
      <c r="B455" t="s">
        <v>715</v>
      </c>
      <c r="E455" s="6"/>
      <c r="F455" t="str">
        <f t="shared" si="7"/>
        <v>Passaic (16)_Pompton Lakes Boro (09)</v>
      </c>
      <c r="G455" s="6"/>
      <c r="H455" s="6"/>
      <c r="I455" s="6"/>
    </row>
    <row r="456" spans="1:9" ht="15.75" x14ac:dyDescent="0.25">
      <c r="A456" t="s">
        <v>153</v>
      </c>
      <c r="B456" t="s">
        <v>716</v>
      </c>
      <c r="E456" s="6"/>
      <c r="F456" t="str">
        <f t="shared" si="7"/>
        <v>Passaic (16)_Prospect Park Boro (10)</v>
      </c>
      <c r="G456" s="6"/>
      <c r="H456" s="6"/>
      <c r="I456" s="6"/>
    </row>
    <row r="457" spans="1:9" ht="15.75" x14ac:dyDescent="0.25">
      <c r="A457" t="s">
        <v>153</v>
      </c>
      <c r="B457" t="s">
        <v>717</v>
      </c>
      <c r="E457" s="6"/>
      <c r="F457" t="str">
        <f t="shared" si="7"/>
        <v>Passaic (16)_Ringwood Boro (11)</v>
      </c>
      <c r="G457" s="6"/>
      <c r="H457" s="6"/>
      <c r="I457" s="6"/>
    </row>
    <row r="458" spans="1:9" ht="15.75" x14ac:dyDescent="0.25">
      <c r="A458" t="s">
        <v>153</v>
      </c>
      <c r="B458" t="s">
        <v>718</v>
      </c>
      <c r="E458" s="6"/>
      <c r="F458" t="str">
        <f t="shared" si="7"/>
        <v>Passaic (16)_Totowa Boro (12)</v>
      </c>
      <c r="G458" s="6"/>
      <c r="H458" s="6"/>
      <c r="I458" s="6"/>
    </row>
    <row r="459" spans="1:9" ht="15.75" x14ac:dyDescent="0.25">
      <c r="A459" t="s">
        <v>153</v>
      </c>
      <c r="B459" t="s">
        <v>719</v>
      </c>
      <c r="E459" s="6"/>
      <c r="F459" t="str">
        <f t="shared" si="7"/>
        <v>Passaic (16)_Wanaque Boro (13)</v>
      </c>
      <c r="G459" s="6"/>
      <c r="H459" s="6"/>
      <c r="I459" s="6"/>
    </row>
    <row r="460" spans="1:9" ht="15.75" x14ac:dyDescent="0.25">
      <c r="A460" t="s">
        <v>153</v>
      </c>
      <c r="B460" t="s">
        <v>720</v>
      </c>
      <c r="E460" s="6"/>
      <c r="F460" t="str">
        <f t="shared" si="7"/>
        <v>Passaic (16)_Wayne Twp (14)</v>
      </c>
      <c r="G460" s="6"/>
      <c r="H460" s="6"/>
      <c r="I460" s="6"/>
    </row>
    <row r="461" spans="1:9" ht="15.75" x14ac:dyDescent="0.25">
      <c r="A461" t="s">
        <v>153</v>
      </c>
      <c r="B461" t="s">
        <v>721</v>
      </c>
      <c r="E461" s="6"/>
      <c r="F461" t="str">
        <f t="shared" si="7"/>
        <v>Passaic (16)_West Milford Twp (15)</v>
      </c>
      <c r="G461" s="6"/>
      <c r="H461" s="6"/>
      <c r="I461" s="6"/>
    </row>
    <row r="462" spans="1:9" ht="15.75" x14ac:dyDescent="0.25">
      <c r="A462" t="s">
        <v>153</v>
      </c>
      <c r="B462" t="s">
        <v>722</v>
      </c>
      <c r="E462" s="6"/>
      <c r="F462" t="str">
        <f t="shared" si="7"/>
        <v>Passaic (16)_Woodland Park Boro (16)</v>
      </c>
      <c r="G462" s="6"/>
      <c r="H462" s="6"/>
      <c r="I462" s="6"/>
    </row>
    <row r="463" spans="1:9" ht="15.75" x14ac:dyDescent="0.25">
      <c r="A463" t="s">
        <v>155</v>
      </c>
      <c r="B463" t="s">
        <v>723</v>
      </c>
      <c r="E463" s="6"/>
      <c r="F463" t="str">
        <f t="shared" si="7"/>
        <v>Salem (17)_Alloway Twp (01)</v>
      </c>
      <c r="G463" s="6"/>
      <c r="H463" s="6"/>
      <c r="I463" s="6"/>
    </row>
    <row r="464" spans="1:9" ht="15.75" x14ac:dyDescent="0.25">
      <c r="A464" t="s">
        <v>155</v>
      </c>
      <c r="B464" t="s">
        <v>724</v>
      </c>
      <c r="E464" s="6"/>
      <c r="F464" t="str">
        <f t="shared" si="7"/>
        <v>Salem (17)_Elmer Boro (02)</v>
      </c>
      <c r="G464" s="6"/>
      <c r="H464" s="6"/>
      <c r="I464" s="6"/>
    </row>
    <row r="465" spans="1:9" ht="15.75" x14ac:dyDescent="0.25">
      <c r="A465" t="s">
        <v>155</v>
      </c>
      <c r="B465" t="s">
        <v>725</v>
      </c>
      <c r="E465" s="6"/>
      <c r="F465" t="str">
        <f t="shared" si="7"/>
        <v>Salem (17)_Elsinboro Twp (03)</v>
      </c>
      <c r="G465" s="6"/>
      <c r="H465" s="6"/>
      <c r="I465" s="6"/>
    </row>
    <row r="466" spans="1:9" ht="15.75" x14ac:dyDescent="0.25">
      <c r="A466" t="s">
        <v>155</v>
      </c>
      <c r="B466" t="s">
        <v>726</v>
      </c>
      <c r="E466" s="6"/>
      <c r="F466" t="str">
        <f t="shared" si="7"/>
        <v>Salem (17)_Lower Alloways Creek Twp (04)</v>
      </c>
      <c r="G466" s="6"/>
      <c r="H466" s="6"/>
      <c r="I466" s="6"/>
    </row>
    <row r="467" spans="1:9" ht="15.75" x14ac:dyDescent="0.25">
      <c r="A467" t="s">
        <v>155</v>
      </c>
      <c r="B467" t="s">
        <v>727</v>
      </c>
      <c r="E467" s="6"/>
      <c r="F467" t="str">
        <f t="shared" si="7"/>
        <v>Salem (17)_Mannington Twp (05)</v>
      </c>
      <c r="G467" s="6"/>
      <c r="H467" s="6"/>
      <c r="I467" s="6"/>
    </row>
    <row r="468" spans="1:9" ht="15.75" x14ac:dyDescent="0.25">
      <c r="A468" t="s">
        <v>155</v>
      </c>
      <c r="B468" t="s">
        <v>728</v>
      </c>
      <c r="E468" s="6"/>
      <c r="F468" t="str">
        <f t="shared" si="7"/>
        <v>Salem (17)_Oldmans Twp (06)</v>
      </c>
      <c r="G468" s="6"/>
      <c r="H468" s="6"/>
      <c r="I468" s="6"/>
    </row>
    <row r="469" spans="1:9" ht="15.75" x14ac:dyDescent="0.25">
      <c r="A469" t="s">
        <v>155</v>
      </c>
      <c r="B469" t="s">
        <v>729</v>
      </c>
      <c r="E469" s="6"/>
      <c r="F469" t="str">
        <f t="shared" si="7"/>
        <v>Salem (17)_Penns Grove Boro (07)</v>
      </c>
      <c r="G469" s="6"/>
      <c r="H469" s="6"/>
      <c r="I469" s="6"/>
    </row>
    <row r="470" spans="1:9" ht="15.75" x14ac:dyDescent="0.25">
      <c r="A470" t="s">
        <v>155</v>
      </c>
      <c r="B470" t="s">
        <v>730</v>
      </c>
      <c r="E470" s="6"/>
      <c r="F470" t="str">
        <f t="shared" si="7"/>
        <v>Salem (17)_Pennsville Twp (08)</v>
      </c>
      <c r="G470" s="6"/>
      <c r="H470" s="6"/>
      <c r="I470" s="6"/>
    </row>
    <row r="471" spans="1:9" ht="15.75" x14ac:dyDescent="0.25">
      <c r="A471" t="s">
        <v>155</v>
      </c>
      <c r="B471" t="s">
        <v>731</v>
      </c>
      <c r="E471" s="6"/>
      <c r="F471" t="str">
        <f t="shared" si="7"/>
        <v>Salem (17)_Pilesgrove Twp (09)</v>
      </c>
      <c r="G471" s="6"/>
      <c r="H471" s="6"/>
      <c r="I471" s="6"/>
    </row>
    <row r="472" spans="1:9" ht="15.75" x14ac:dyDescent="0.25">
      <c r="A472" t="s">
        <v>155</v>
      </c>
      <c r="B472" t="s">
        <v>732</v>
      </c>
      <c r="E472" s="6"/>
      <c r="F472" t="str">
        <f t="shared" si="7"/>
        <v>Salem (17)_Pittsgrove Twp (10)</v>
      </c>
      <c r="G472" s="6"/>
      <c r="H472" s="6"/>
      <c r="I472" s="6"/>
    </row>
    <row r="473" spans="1:9" ht="15.75" x14ac:dyDescent="0.25">
      <c r="A473" t="s">
        <v>155</v>
      </c>
      <c r="B473" t="s">
        <v>733</v>
      </c>
      <c r="E473" s="6"/>
      <c r="F473" t="str">
        <f t="shared" si="7"/>
        <v>Salem (17)_Quinton Twp (11)</v>
      </c>
      <c r="G473" s="6"/>
      <c r="H473" s="6"/>
      <c r="I473" s="6"/>
    </row>
    <row r="474" spans="1:9" ht="15.75" x14ac:dyDescent="0.25">
      <c r="A474" t="s">
        <v>155</v>
      </c>
      <c r="B474" t="s">
        <v>734</v>
      </c>
      <c r="E474" s="6"/>
      <c r="F474" t="str">
        <f t="shared" si="7"/>
        <v>Salem (17)_Salem City (12)</v>
      </c>
      <c r="G474" s="6"/>
      <c r="H474" s="6"/>
      <c r="I474" s="6"/>
    </row>
    <row r="475" spans="1:9" ht="15.75" x14ac:dyDescent="0.25">
      <c r="A475" t="s">
        <v>155</v>
      </c>
      <c r="B475" t="s">
        <v>735</v>
      </c>
      <c r="E475" s="6"/>
      <c r="F475" t="str">
        <f t="shared" si="7"/>
        <v>Salem (17)_Carneys Point Twp (13)</v>
      </c>
      <c r="G475" s="6"/>
      <c r="H475" s="6"/>
      <c r="I475" s="6"/>
    </row>
    <row r="476" spans="1:9" ht="15.75" x14ac:dyDescent="0.25">
      <c r="A476" t="s">
        <v>155</v>
      </c>
      <c r="B476" t="s">
        <v>736</v>
      </c>
      <c r="E476" s="6"/>
      <c r="F476" t="str">
        <f t="shared" si="7"/>
        <v>Salem (17)_Upper Pittsgrove Twp (14)</v>
      </c>
      <c r="G476" s="6"/>
      <c r="H476" s="6"/>
      <c r="I476" s="6"/>
    </row>
    <row r="477" spans="1:9" ht="15.75" x14ac:dyDescent="0.25">
      <c r="A477" t="s">
        <v>155</v>
      </c>
      <c r="B477" t="s">
        <v>737</v>
      </c>
      <c r="E477" s="6"/>
      <c r="F477" t="str">
        <f t="shared" si="7"/>
        <v>Salem (17)_Woodstown Boro (15)</v>
      </c>
      <c r="G477" s="6"/>
      <c r="H477" s="6"/>
      <c r="I477" s="6"/>
    </row>
    <row r="478" spans="1:9" ht="15.75" x14ac:dyDescent="0.25">
      <c r="A478" t="s">
        <v>157</v>
      </c>
      <c r="B478" t="s">
        <v>738</v>
      </c>
      <c r="E478" s="6"/>
      <c r="F478" t="str">
        <f t="shared" si="7"/>
        <v>Somerset (18)_Bedminster Twp (01)</v>
      </c>
      <c r="G478" s="6"/>
      <c r="H478" s="6"/>
      <c r="I478" s="6"/>
    </row>
    <row r="479" spans="1:9" ht="15.75" x14ac:dyDescent="0.25">
      <c r="A479" t="s">
        <v>157</v>
      </c>
      <c r="B479" t="s">
        <v>739</v>
      </c>
      <c r="E479" s="6"/>
      <c r="F479" t="str">
        <f t="shared" si="7"/>
        <v>Somerset (18)_Bernards Twp (02)</v>
      </c>
      <c r="G479" s="6"/>
      <c r="H479" s="6"/>
      <c r="I479" s="6"/>
    </row>
    <row r="480" spans="1:9" ht="15.75" x14ac:dyDescent="0.25">
      <c r="A480" t="s">
        <v>157</v>
      </c>
      <c r="B480" t="s">
        <v>740</v>
      </c>
      <c r="E480" s="6"/>
      <c r="F480" t="str">
        <f t="shared" si="7"/>
        <v>Somerset (18)_Bernardsville Boro (03)</v>
      </c>
      <c r="G480" s="6"/>
      <c r="H480" s="6"/>
      <c r="I480" s="6"/>
    </row>
    <row r="481" spans="1:9" ht="15.75" x14ac:dyDescent="0.25">
      <c r="A481" t="s">
        <v>157</v>
      </c>
      <c r="B481" t="s">
        <v>741</v>
      </c>
      <c r="E481" s="6"/>
      <c r="F481" t="str">
        <f t="shared" si="7"/>
        <v>Somerset (18)_Bound Brook Boro (04)</v>
      </c>
      <c r="G481" s="6"/>
      <c r="H481" s="6"/>
      <c r="I481" s="6"/>
    </row>
    <row r="482" spans="1:9" ht="15.75" x14ac:dyDescent="0.25">
      <c r="A482" t="s">
        <v>157</v>
      </c>
      <c r="B482" t="s">
        <v>742</v>
      </c>
      <c r="E482" s="6"/>
      <c r="F482" t="str">
        <f t="shared" si="7"/>
        <v>Somerset (18)_Branchburg Twp (05)</v>
      </c>
      <c r="G482" s="6"/>
      <c r="H482" s="6"/>
      <c r="I482" s="6"/>
    </row>
    <row r="483" spans="1:9" ht="15.75" x14ac:dyDescent="0.25">
      <c r="A483" t="s">
        <v>157</v>
      </c>
      <c r="B483" t="s">
        <v>743</v>
      </c>
      <c r="E483" s="6"/>
      <c r="F483" t="str">
        <f t="shared" si="7"/>
        <v>Somerset (18)_Bridgewater Twp (06)</v>
      </c>
      <c r="G483" s="6"/>
      <c r="H483" s="6"/>
      <c r="I483" s="6"/>
    </row>
    <row r="484" spans="1:9" ht="15.75" x14ac:dyDescent="0.25">
      <c r="A484" t="s">
        <v>157</v>
      </c>
      <c r="B484" t="s">
        <v>744</v>
      </c>
      <c r="E484" s="6"/>
      <c r="F484" t="str">
        <f t="shared" si="7"/>
        <v>Somerset (18)_Far Hills Boro (07)</v>
      </c>
      <c r="G484" s="6"/>
      <c r="H484" s="6"/>
      <c r="I484" s="6"/>
    </row>
    <row r="485" spans="1:9" ht="15.75" x14ac:dyDescent="0.25">
      <c r="A485" t="s">
        <v>157</v>
      </c>
      <c r="B485" t="s">
        <v>745</v>
      </c>
      <c r="E485" s="6"/>
      <c r="F485" t="str">
        <f t="shared" si="7"/>
        <v>Somerset (18)_Franklin Twp (08)</v>
      </c>
      <c r="G485" s="6"/>
      <c r="H485" s="6"/>
      <c r="I485" s="6"/>
    </row>
    <row r="486" spans="1:9" ht="15.75" x14ac:dyDescent="0.25">
      <c r="A486" t="s">
        <v>157</v>
      </c>
      <c r="B486" t="s">
        <v>746</v>
      </c>
      <c r="E486" s="6"/>
      <c r="F486" t="str">
        <f t="shared" si="7"/>
        <v>Somerset (18)_Green Brook Twp (09)</v>
      </c>
      <c r="G486" s="6"/>
      <c r="H486" s="6"/>
      <c r="I486" s="6"/>
    </row>
    <row r="487" spans="1:9" ht="15.75" x14ac:dyDescent="0.25">
      <c r="A487" t="s">
        <v>157</v>
      </c>
      <c r="B487" t="s">
        <v>747</v>
      </c>
      <c r="E487" s="6"/>
      <c r="F487" t="str">
        <f t="shared" si="7"/>
        <v>Somerset (18)_Hillsborough Twp (10)</v>
      </c>
      <c r="G487" s="6"/>
      <c r="H487" s="6"/>
      <c r="I487" s="6"/>
    </row>
    <row r="488" spans="1:9" ht="15.75" x14ac:dyDescent="0.25">
      <c r="A488" t="s">
        <v>157</v>
      </c>
      <c r="B488" t="s">
        <v>748</v>
      </c>
      <c r="E488" s="6"/>
      <c r="F488" t="str">
        <f t="shared" si="7"/>
        <v>Somerset (18)_Manville Boro (11)</v>
      </c>
      <c r="G488" s="6"/>
      <c r="H488" s="6"/>
      <c r="I488" s="6"/>
    </row>
    <row r="489" spans="1:9" ht="15.75" x14ac:dyDescent="0.25">
      <c r="A489" t="s">
        <v>157</v>
      </c>
      <c r="B489" t="s">
        <v>749</v>
      </c>
      <c r="E489" s="6"/>
      <c r="F489" t="str">
        <f t="shared" si="7"/>
        <v>Somerset (18)_Millstone Boro (12)</v>
      </c>
      <c r="G489" s="6"/>
      <c r="H489" s="6"/>
      <c r="I489" s="6"/>
    </row>
    <row r="490" spans="1:9" ht="15.75" x14ac:dyDescent="0.25">
      <c r="A490" t="s">
        <v>157</v>
      </c>
      <c r="B490" t="s">
        <v>750</v>
      </c>
      <c r="E490" s="6"/>
      <c r="F490" t="str">
        <f t="shared" si="7"/>
        <v>Somerset (18)_Montgomery Twp (13)</v>
      </c>
      <c r="G490" s="6"/>
      <c r="H490" s="6"/>
      <c r="I490" s="6"/>
    </row>
    <row r="491" spans="1:9" ht="15.75" x14ac:dyDescent="0.25">
      <c r="A491" t="s">
        <v>157</v>
      </c>
      <c r="B491" t="s">
        <v>751</v>
      </c>
      <c r="E491" s="6"/>
      <c r="F491" t="str">
        <f t="shared" si="7"/>
        <v>Somerset (18)_North Plainfield Boro (14)</v>
      </c>
      <c r="G491" s="6"/>
      <c r="H491" s="6"/>
      <c r="I491" s="6"/>
    </row>
    <row r="492" spans="1:9" ht="15.75" x14ac:dyDescent="0.25">
      <c r="A492" t="s">
        <v>157</v>
      </c>
      <c r="B492" t="s">
        <v>752</v>
      </c>
      <c r="E492" s="6"/>
      <c r="F492" t="str">
        <f t="shared" si="7"/>
        <v>Somerset (18)_Peapack-Gladstone (15)</v>
      </c>
      <c r="G492" s="6"/>
      <c r="H492" s="6"/>
      <c r="I492" s="6"/>
    </row>
    <row r="493" spans="1:9" ht="15.75" x14ac:dyDescent="0.25">
      <c r="A493" t="s">
        <v>157</v>
      </c>
      <c r="B493" t="s">
        <v>753</v>
      </c>
      <c r="E493" s="6"/>
      <c r="F493" t="str">
        <f t="shared" si="7"/>
        <v>Somerset (18)_Raritan Boro (16)</v>
      </c>
      <c r="G493" s="6"/>
      <c r="H493" s="6"/>
      <c r="I493" s="6"/>
    </row>
    <row r="494" spans="1:9" ht="15.75" x14ac:dyDescent="0.25">
      <c r="A494" t="s">
        <v>157</v>
      </c>
      <c r="B494" t="s">
        <v>754</v>
      </c>
      <c r="E494" s="6"/>
      <c r="F494" t="str">
        <f t="shared" si="7"/>
        <v>Somerset (18)_Rocky Hill Boro (17)</v>
      </c>
      <c r="G494" s="6"/>
      <c r="H494" s="6"/>
      <c r="I494" s="6"/>
    </row>
    <row r="495" spans="1:9" ht="15.75" x14ac:dyDescent="0.25">
      <c r="A495" t="s">
        <v>157</v>
      </c>
      <c r="B495" t="s">
        <v>755</v>
      </c>
      <c r="E495" s="6"/>
      <c r="F495" t="str">
        <f t="shared" si="7"/>
        <v>Somerset (18)_Somerville Boro (18)</v>
      </c>
      <c r="G495" s="6"/>
      <c r="H495" s="6"/>
      <c r="I495" s="6"/>
    </row>
    <row r="496" spans="1:9" ht="15.75" x14ac:dyDescent="0.25">
      <c r="A496" t="s">
        <v>157</v>
      </c>
      <c r="B496" t="s">
        <v>756</v>
      </c>
      <c r="E496" s="6"/>
      <c r="F496" t="str">
        <f t="shared" si="7"/>
        <v>Somerset (18)_So Bound Brook Boro (19)</v>
      </c>
      <c r="G496" s="6"/>
      <c r="H496" s="6"/>
      <c r="I496" s="6"/>
    </row>
    <row r="497" spans="1:9" ht="15.75" x14ac:dyDescent="0.25">
      <c r="A497" t="s">
        <v>157</v>
      </c>
      <c r="B497" t="s">
        <v>757</v>
      </c>
      <c r="E497" s="6"/>
      <c r="F497" t="str">
        <f t="shared" si="7"/>
        <v>Somerset (18)_Warren Twp (20)</v>
      </c>
      <c r="G497" s="6"/>
      <c r="H497" s="6"/>
      <c r="I497" s="6"/>
    </row>
    <row r="498" spans="1:9" ht="15.75" x14ac:dyDescent="0.25">
      <c r="A498" t="s">
        <v>157</v>
      </c>
      <c r="B498" t="s">
        <v>758</v>
      </c>
      <c r="E498" s="6"/>
      <c r="F498" t="str">
        <f t="shared" si="7"/>
        <v>Somerset (18)_Watchung Boro (21)</v>
      </c>
      <c r="G498" s="6"/>
      <c r="H498" s="6"/>
      <c r="I498" s="6"/>
    </row>
    <row r="499" spans="1:9" ht="15.75" x14ac:dyDescent="0.25">
      <c r="A499" t="s">
        <v>159</v>
      </c>
      <c r="B499" t="s">
        <v>228</v>
      </c>
      <c r="E499" s="6"/>
      <c r="F499" t="str">
        <f t="shared" si="7"/>
        <v>Sussex (19)_Andover Boro (01)</v>
      </c>
      <c r="G499" s="6"/>
      <c r="H499" s="6"/>
      <c r="I499" s="6"/>
    </row>
    <row r="500" spans="1:9" ht="15.75" x14ac:dyDescent="0.25">
      <c r="A500" t="s">
        <v>159</v>
      </c>
      <c r="B500" t="s">
        <v>229</v>
      </c>
      <c r="E500" s="6"/>
      <c r="F500" t="str">
        <f t="shared" si="7"/>
        <v>Sussex (19)_Andover Twp (02)</v>
      </c>
      <c r="G500" s="6"/>
      <c r="H500" s="6"/>
      <c r="I500" s="6"/>
    </row>
    <row r="501" spans="1:9" ht="15.75" x14ac:dyDescent="0.25">
      <c r="A501" t="s">
        <v>159</v>
      </c>
      <c r="B501" t="s">
        <v>759</v>
      </c>
      <c r="E501" s="6"/>
      <c r="F501" t="str">
        <f t="shared" si="7"/>
        <v>Sussex (19)_Branchville Boro (03)</v>
      </c>
      <c r="G501" s="6"/>
      <c r="H501" s="6"/>
      <c r="I501" s="6"/>
    </row>
    <row r="502" spans="1:9" ht="15.75" x14ac:dyDescent="0.25">
      <c r="A502" t="s">
        <v>159</v>
      </c>
      <c r="B502" t="s">
        <v>760</v>
      </c>
      <c r="E502" s="6"/>
      <c r="F502" t="str">
        <f t="shared" si="7"/>
        <v>Sussex (19)_Byram Twp (04)</v>
      </c>
      <c r="G502" s="6"/>
      <c r="H502" s="6"/>
      <c r="I502" s="6"/>
    </row>
    <row r="503" spans="1:9" ht="15.75" x14ac:dyDescent="0.25">
      <c r="A503" t="s">
        <v>159</v>
      </c>
      <c r="B503" t="s">
        <v>761</v>
      </c>
      <c r="E503" s="6"/>
      <c r="F503" t="str">
        <f t="shared" si="7"/>
        <v>Sussex (19)_Frankford Twp (05)</v>
      </c>
      <c r="G503" s="6"/>
      <c r="H503" s="6"/>
      <c r="I503" s="6"/>
    </row>
    <row r="504" spans="1:9" ht="15.75" x14ac:dyDescent="0.25">
      <c r="A504" t="s">
        <v>159</v>
      </c>
      <c r="B504" t="s">
        <v>762</v>
      </c>
      <c r="E504" s="6"/>
      <c r="F504" t="str">
        <f t="shared" si="7"/>
        <v>Sussex (19)_Franklin Boro (06)</v>
      </c>
      <c r="G504" s="6"/>
      <c r="H504" s="6"/>
      <c r="I504" s="6"/>
    </row>
    <row r="505" spans="1:9" ht="15.75" x14ac:dyDescent="0.25">
      <c r="A505" t="s">
        <v>159</v>
      </c>
      <c r="B505" t="s">
        <v>763</v>
      </c>
      <c r="E505" s="6"/>
      <c r="F505" t="str">
        <f t="shared" si="7"/>
        <v>Sussex (19)_Fredon Twp (07)</v>
      </c>
      <c r="G505" s="6"/>
      <c r="H505" s="6"/>
      <c r="I505" s="6"/>
    </row>
    <row r="506" spans="1:9" ht="15.75" x14ac:dyDescent="0.25">
      <c r="A506" t="s">
        <v>159</v>
      </c>
      <c r="B506" t="s">
        <v>764</v>
      </c>
      <c r="E506" s="6"/>
      <c r="F506" t="str">
        <f t="shared" si="7"/>
        <v>Sussex (19)_Green Twp (08)</v>
      </c>
      <c r="G506" s="6"/>
      <c r="H506" s="6"/>
      <c r="I506" s="6"/>
    </row>
    <row r="507" spans="1:9" ht="15.75" x14ac:dyDescent="0.25">
      <c r="A507" t="s">
        <v>159</v>
      </c>
      <c r="B507" t="s">
        <v>765</v>
      </c>
      <c r="E507" s="6"/>
      <c r="F507" t="str">
        <f t="shared" si="7"/>
        <v>Sussex (19)_Hamburg Boro (09)</v>
      </c>
      <c r="G507" s="6"/>
      <c r="H507" s="6"/>
      <c r="I507" s="6"/>
    </row>
    <row r="508" spans="1:9" ht="15.75" x14ac:dyDescent="0.25">
      <c r="A508" t="s">
        <v>159</v>
      </c>
      <c r="B508" t="s">
        <v>766</v>
      </c>
      <c r="E508" s="6"/>
      <c r="F508" t="str">
        <f t="shared" si="7"/>
        <v>Sussex (19)_Hampton Twp (10)</v>
      </c>
      <c r="G508" s="6"/>
      <c r="H508" s="6"/>
      <c r="I508" s="6"/>
    </row>
    <row r="509" spans="1:9" ht="15.75" x14ac:dyDescent="0.25">
      <c r="A509" t="s">
        <v>159</v>
      </c>
      <c r="B509" t="s">
        <v>767</v>
      </c>
      <c r="E509" s="6"/>
      <c r="F509" t="str">
        <f t="shared" si="7"/>
        <v>Sussex (19)_Hardyston Twp (11)</v>
      </c>
      <c r="G509" s="6"/>
      <c r="H509" s="6"/>
      <c r="I509" s="6"/>
    </row>
    <row r="510" spans="1:9" ht="15.75" x14ac:dyDescent="0.25">
      <c r="A510" t="s">
        <v>159</v>
      </c>
      <c r="B510" t="s">
        <v>768</v>
      </c>
      <c r="E510" s="6"/>
      <c r="F510" t="str">
        <f t="shared" si="7"/>
        <v>Sussex (19)_Hopatcong Boro (12)</v>
      </c>
      <c r="G510" s="6"/>
      <c r="H510" s="6"/>
      <c r="I510" s="6"/>
    </row>
    <row r="511" spans="1:9" ht="15.75" x14ac:dyDescent="0.25">
      <c r="A511" t="s">
        <v>159</v>
      </c>
      <c r="B511" t="s">
        <v>769</v>
      </c>
      <c r="E511" s="6"/>
      <c r="F511" t="str">
        <f t="shared" si="7"/>
        <v>Sussex (19)_Lafayette Twp (13)</v>
      </c>
      <c r="G511" s="6"/>
      <c r="H511" s="6"/>
      <c r="I511" s="6"/>
    </row>
    <row r="512" spans="1:9" ht="15.75" x14ac:dyDescent="0.25">
      <c r="A512" t="s">
        <v>159</v>
      </c>
      <c r="B512" t="s">
        <v>770</v>
      </c>
      <c r="E512" s="6"/>
      <c r="F512" t="str">
        <f t="shared" si="7"/>
        <v>Sussex (19)_Montague Twp (14)</v>
      </c>
      <c r="G512" s="6"/>
      <c r="H512" s="6"/>
      <c r="I512" s="6"/>
    </row>
    <row r="513" spans="1:9" ht="15.75" x14ac:dyDescent="0.25">
      <c r="A513" t="s">
        <v>159</v>
      </c>
      <c r="B513" t="s">
        <v>771</v>
      </c>
      <c r="E513" s="6"/>
      <c r="F513" t="str">
        <f t="shared" si="7"/>
        <v>Sussex (19)_Newton Town (15)</v>
      </c>
      <c r="G513" s="6"/>
      <c r="H513" s="6"/>
      <c r="I513" s="6"/>
    </row>
    <row r="514" spans="1:9" ht="15.75" x14ac:dyDescent="0.25">
      <c r="A514" t="s">
        <v>159</v>
      </c>
      <c r="B514" t="s">
        <v>772</v>
      </c>
      <c r="E514" s="6"/>
      <c r="F514" t="str">
        <f t="shared" si="7"/>
        <v>Sussex (19)_Ogdensburg Boro (16)</v>
      </c>
      <c r="G514" s="6"/>
      <c r="H514" s="6"/>
      <c r="I514" s="6"/>
    </row>
    <row r="515" spans="1:9" ht="15.75" x14ac:dyDescent="0.25">
      <c r="A515" t="s">
        <v>159</v>
      </c>
      <c r="B515" t="s">
        <v>773</v>
      </c>
      <c r="E515" s="6"/>
      <c r="F515" t="str">
        <f t="shared" si="7"/>
        <v>Sussex (19)_Sandyston Twp (17)</v>
      </c>
      <c r="G515" s="6"/>
      <c r="H515" s="6"/>
      <c r="I515" s="6"/>
    </row>
    <row r="516" spans="1:9" ht="15.75" x14ac:dyDescent="0.25">
      <c r="A516" t="s">
        <v>159</v>
      </c>
      <c r="B516" t="s">
        <v>774</v>
      </c>
      <c r="E516" s="6"/>
      <c r="F516" t="str">
        <f t="shared" si="7"/>
        <v>Sussex (19)_Sparta Twp (18)</v>
      </c>
      <c r="G516" s="6"/>
      <c r="H516" s="6"/>
      <c r="I516" s="6"/>
    </row>
    <row r="517" spans="1:9" ht="15.75" x14ac:dyDescent="0.25">
      <c r="A517" t="s">
        <v>159</v>
      </c>
      <c r="B517" t="s">
        <v>775</v>
      </c>
      <c r="E517" s="6"/>
      <c r="F517" t="str">
        <f t="shared" ref="F517:F565" si="8">CONCATENATE(A517, "_", B517)</f>
        <v>Sussex (19)_Stanhope Boro (19)</v>
      </c>
      <c r="G517" s="6"/>
      <c r="H517" s="6"/>
      <c r="I517" s="6"/>
    </row>
    <row r="518" spans="1:9" ht="15.75" x14ac:dyDescent="0.25">
      <c r="A518" t="s">
        <v>159</v>
      </c>
      <c r="B518" t="s">
        <v>776</v>
      </c>
      <c r="E518" s="6"/>
      <c r="F518" t="str">
        <f t="shared" si="8"/>
        <v>Sussex (19)_Stillwater Twp (20)</v>
      </c>
      <c r="G518" s="6"/>
      <c r="H518" s="6"/>
      <c r="I518" s="6"/>
    </row>
    <row r="519" spans="1:9" ht="15.75" x14ac:dyDescent="0.25">
      <c r="A519" t="s">
        <v>159</v>
      </c>
      <c r="B519" t="s">
        <v>777</v>
      </c>
      <c r="E519" s="6"/>
      <c r="F519" t="str">
        <f t="shared" si="8"/>
        <v>Sussex (19)_Sussex Boro (21)</v>
      </c>
      <c r="G519" s="6"/>
      <c r="H519" s="6"/>
      <c r="I519" s="6"/>
    </row>
    <row r="520" spans="1:9" ht="15.75" x14ac:dyDescent="0.25">
      <c r="A520" t="s">
        <v>159</v>
      </c>
      <c r="B520" t="s">
        <v>778</v>
      </c>
      <c r="E520" s="6"/>
      <c r="F520" t="str">
        <f t="shared" si="8"/>
        <v>Sussex (19)_Vernon Twp (22)</v>
      </c>
      <c r="G520" s="6"/>
      <c r="H520" s="6"/>
      <c r="I520" s="6"/>
    </row>
    <row r="521" spans="1:9" ht="15.75" x14ac:dyDescent="0.25">
      <c r="A521" t="s">
        <v>159</v>
      </c>
      <c r="B521" t="s">
        <v>779</v>
      </c>
      <c r="E521" s="6"/>
      <c r="F521" t="str">
        <f t="shared" si="8"/>
        <v>Sussex (19)_Walpack Twp (23)</v>
      </c>
      <c r="G521" s="6"/>
      <c r="H521" s="6"/>
      <c r="I521" s="6"/>
    </row>
    <row r="522" spans="1:9" ht="15.75" x14ac:dyDescent="0.25">
      <c r="A522" t="s">
        <v>159</v>
      </c>
      <c r="B522" t="s">
        <v>780</v>
      </c>
      <c r="E522" s="6"/>
      <c r="F522" t="str">
        <f t="shared" si="8"/>
        <v>Sussex (19)_Wantage Twp (24)</v>
      </c>
      <c r="G522" s="6"/>
      <c r="H522" s="6"/>
      <c r="I522" s="6"/>
    </row>
    <row r="523" spans="1:9" ht="15.75" x14ac:dyDescent="0.25">
      <c r="A523" t="s">
        <v>161</v>
      </c>
      <c r="B523" t="s">
        <v>781</v>
      </c>
      <c r="E523" s="6"/>
      <c r="F523" t="str">
        <f t="shared" si="8"/>
        <v>Union (20)_Berkeley Heights Twp (01)</v>
      </c>
      <c r="G523" s="6"/>
      <c r="H523" s="6"/>
      <c r="I523" s="6"/>
    </row>
    <row r="524" spans="1:9" ht="15.75" x14ac:dyDescent="0.25">
      <c r="A524" t="s">
        <v>161</v>
      </c>
      <c r="B524" t="s">
        <v>782</v>
      </c>
      <c r="E524" s="6"/>
      <c r="F524" t="str">
        <f t="shared" si="8"/>
        <v>Union (20)_Clark Twp (02)</v>
      </c>
      <c r="G524" s="6"/>
      <c r="H524" s="6"/>
      <c r="I524" s="6"/>
    </row>
    <row r="525" spans="1:9" ht="15.75" x14ac:dyDescent="0.25">
      <c r="A525" t="s">
        <v>161</v>
      </c>
      <c r="B525" t="s">
        <v>783</v>
      </c>
      <c r="E525" s="6"/>
      <c r="F525" t="str">
        <f t="shared" si="8"/>
        <v>Union (20)_Cranford Twp (03)</v>
      </c>
      <c r="G525" s="6"/>
      <c r="H525" s="6"/>
      <c r="I525" s="6"/>
    </row>
    <row r="526" spans="1:9" ht="15.75" x14ac:dyDescent="0.25">
      <c r="A526" t="s">
        <v>161</v>
      </c>
      <c r="B526" t="s">
        <v>784</v>
      </c>
      <c r="E526" s="6"/>
      <c r="F526" t="str">
        <f t="shared" si="8"/>
        <v>Union (20)_Elizabeth City (04)</v>
      </c>
      <c r="G526" s="6"/>
      <c r="H526" s="6"/>
      <c r="I526" s="6"/>
    </row>
    <row r="527" spans="1:9" ht="15.75" x14ac:dyDescent="0.25">
      <c r="A527" t="s">
        <v>161</v>
      </c>
      <c r="B527" t="s">
        <v>785</v>
      </c>
      <c r="E527" s="6"/>
      <c r="F527" t="str">
        <f t="shared" si="8"/>
        <v>Union (20)_Fanwood Boro (05)</v>
      </c>
      <c r="G527" s="6"/>
      <c r="H527" s="6"/>
      <c r="I527" s="6"/>
    </row>
    <row r="528" spans="1:9" ht="15.75" x14ac:dyDescent="0.25">
      <c r="A528" t="s">
        <v>161</v>
      </c>
      <c r="B528" t="s">
        <v>786</v>
      </c>
      <c r="E528" s="6"/>
      <c r="F528" t="str">
        <f t="shared" si="8"/>
        <v>Union (20)_Garwood Boro (06)</v>
      </c>
      <c r="G528" s="6"/>
      <c r="H528" s="6"/>
      <c r="I528" s="6"/>
    </row>
    <row r="529" spans="1:9" ht="15.75" x14ac:dyDescent="0.25">
      <c r="A529" t="s">
        <v>161</v>
      </c>
      <c r="B529" t="s">
        <v>787</v>
      </c>
      <c r="E529" s="6"/>
      <c r="F529" t="str">
        <f t="shared" si="8"/>
        <v>Union (20)_Hillside Twp (07)</v>
      </c>
      <c r="G529" s="6"/>
      <c r="H529" s="6"/>
      <c r="I529" s="6"/>
    </row>
    <row r="530" spans="1:9" ht="15.75" x14ac:dyDescent="0.25">
      <c r="A530" t="s">
        <v>161</v>
      </c>
      <c r="B530" t="s">
        <v>788</v>
      </c>
      <c r="E530" s="6"/>
      <c r="F530" t="str">
        <f t="shared" si="8"/>
        <v>Union (20)_Kenilworth Boro (08)</v>
      </c>
      <c r="G530" s="6"/>
      <c r="H530" s="6"/>
      <c r="I530" s="6"/>
    </row>
    <row r="531" spans="1:9" ht="15.75" x14ac:dyDescent="0.25">
      <c r="A531" t="s">
        <v>161</v>
      </c>
      <c r="B531" t="s">
        <v>789</v>
      </c>
      <c r="E531" s="6"/>
      <c r="F531" t="str">
        <f t="shared" si="8"/>
        <v>Union (20)_Linden City (09)</v>
      </c>
      <c r="G531" s="6"/>
      <c r="H531" s="6"/>
      <c r="I531" s="6"/>
    </row>
    <row r="532" spans="1:9" ht="15.75" x14ac:dyDescent="0.25">
      <c r="A532" t="s">
        <v>161</v>
      </c>
      <c r="B532" t="s">
        <v>790</v>
      </c>
      <c r="E532" s="6"/>
      <c r="F532" t="str">
        <f t="shared" si="8"/>
        <v>Union (20)_Mountainside Boro (10)</v>
      </c>
      <c r="G532" s="6"/>
      <c r="H532" s="6"/>
      <c r="I532" s="6"/>
    </row>
    <row r="533" spans="1:9" ht="15.75" x14ac:dyDescent="0.25">
      <c r="A533" t="s">
        <v>161</v>
      </c>
      <c r="B533" t="s">
        <v>791</v>
      </c>
      <c r="E533" s="6"/>
      <c r="F533" t="str">
        <f t="shared" si="8"/>
        <v>Union (20)_New Providence Boro (11)</v>
      </c>
      <c r="G533" s="6"/>
      <c r="H533" s="6"/>
      <c r="I533" s="6"/>
    </row>
    <row r="534" spans="1:9" ht="15.75" x14ac:dyDescent="0.25">
      <c r="A534" t="s">
        <v>161</v>
      </c>
      <c r="B534" t="s">
        <v>792</v>
      </c>
      <c r="E534" s="6"/>
      <c r="F534" t="str">
        <f t="shared" si="8"/>
        <v>Union (20)_Plainfield City (12)</v>
      </c>
      <c r="G534" s="6"/>
      <c r="H534" s="6"/>
      <c r="I534" s="6"/>
    </row>
    <row r="535" spans="1:9" ht="15.75" x14ac:dyDescent="0.25">
      <c r="A535" t="s">
        <v>161</v>
      </c>
      <c r="B535" t="s">
        <v>793</v>
      </c>
      <c r="E535" s="6"/>
      <c r="F535" t="str">
        <f t="shared" si="8"/>
        <v>Union (20)_Rahway City (13)</v>
      </c>
      <c r="G535" s="6"/>
      <c r="H535" s="6"/>
      <c r="I535" s="6"/>
    </row>
    <row r="536" spans="1:9" ht="15.75" x14ac:dyDescent="0.25">
      <c r="A536" t="s">
        <v>161</v>
      </c>
      <c r="B536" t="s">
        <v>794</v>
      </c>
      <c r="E536" s="6"/>
      <c r="F536" t="str">
        <f t="shared" si="8"/>
        <v>Union (20)_Roselle Boro (14)</v>
      </c>
      <c r="G536" s="6"/>
      <c r="H536" s="6"/>
      <c r="I536" s="6"/>
    </row>
    <row r="537" spans="1:9" ht="15.75" x14ac:dyDescent="0.25">
      <c r="A537" t="s">
        <v>161</v>
      </c>
      <c r="B537" t="s">
        <v>795</v>
      </c>
      <c r="E537" s="6"/>
      <c r="F537" t="str">
        <f t="shared" si="8"/>
        <v>Union (20)_Roselle Park Boro (15)</v>
      </c>
      <c r="G537" s="6"/>
      <c r="H537" s="6"/>
      <c r="I537" s="6"/>
    </row>
    <row r="538" spans="1:9" ht="15.75" x14ac:dyDescent="0.25">
      <c r="A538" t="s">
        <v>161</v>
      </c>
      <c r="B538" t="s">
        <v>796</v>
      </c>
      <c r="E538" s="6"/>
      <c r="F538" t="str">
        <f t="shared" si="8"/>
        <v>Union (20)_Scotch Plains Twp (16)</v>
      </c>
      <c r="G538" s="6"/>
      <c r="H538" s="6"/>
      <c r="I538" s="6"/>
    </row>
    <row r="539" spans="1:9" ht="15.75" x14ac:dyDescent="0.25">
      <c r="A539" t="s">
        <v>161</v>
      </c>
      <c r="B539" t="s">
        <v>797</v>
      </c>
      <c r="E539" s="6"/>
      <c r="F539" t="str">
        <f t="shared" si="8"/>
        <v>Union (20)_Springfield Twp (17)</v>
      </c>
      <c r="G539" s="6"/>
      <c r="H539" s="6"/>
      <c r="I539" s="6"/>
    </row>
    <row r="540" spans="1:9" ht="15.75" x14ac:dyDescent="0.25">
      <c r="A540" t="s">
        <v>161</v>
      </c>
      <c r="B540" t="s">
        <v>798</v>
      </c>
      <c r="E540" s="6"/>
      <c r="F540" t="str">
        <f t="shared" si="8"/>
        <v>Union (20)_Summit City (18)</v>
      </c>
      <c r="G540" s="6"/>
      <c r="H540" s="6"/>
      <c r="I540" s="6"/>
    </row>
    <row r="541" spans="1:9" ht="15.75" x14ac:dyDescent="0.25">
      <c r="A541" t="s">
        <v>161</v>
      </c>
      <c r="B541" t="s">
        <v>799</v>
      </c>
      <c r="E541" s="6"/>
      <c r="F541" t="str">
        <f t="shared" si="8"/>
        <v>Union (20)_Union Twp (19)</v>
      </c>
      <c r="G541" s="6"/>
      <c r="H541" s="6"/>
      <c r="I541" s="6"/>
    </row>
    <row r="542" spans="1:9" ht="15.75" x14ac:dyDescent="0.25">
      <c r="A542" t="s">
        <v>161</v>
      </c>
      <c r="B542" t="s">
        <v>800</v>
      </c>
      <c r="E542" s="6"/>
      <c r="F542" t="str">
        <f t="shared" si="8"/>
        <v>Union (20)_Westfield Town (20)</v>
      </c>
      <c r="G542" s="6"/>
      <c r="H542" s="6"/>
      <c r="I542" s="6"/>
    </row>
    <row r="543" spans="1:9" ht="15.75" x14ac:dyDescent="0.25">
      <c r="A543" t="s">
        <v>161</v>
      </c>
      <c r="B543" t="s">
        <v>801</v>
      </c>
      <c r="E543" s="6"/>
      <c r="F543" t="str">
        <f t="shared" si="8"/>
        <v>Union (20)_Winfield Twp (21)</v>
      </c>
      <c r="G543" s="6"/>
      <c r="H543" s="6"/>
      <c r="I543" s="6"/>
    </row>
    <row r="544" spans="1:9" ht="15.75" x14ac:dyDescent="0.25">
      <c r="A544" t="s">
        <v>163</v>
      </c>
      <c r="B544" t="s">
        <v>802</v>
      </c>
      <c r="E544" s="6"/>
      <c r="F544" t="str">
        <f t="shared" si="8"/>
        <v>Warren (21)_Allamuchy Twp (01)</v>
      </c>
      <c r="G544" s="6"/>
      <c r="H544" s="6"/>
      <c r="I544" s="6"/>
    </row>
    <row r="545" spans="1:9" ht="15.75" x14ac:dyDescent="0.25">
      <c r="A545" t="s">
        <v>163</v>
      </c>
      <c r="B545" t="s">
        <v>803</v>
      </c>
      <c r="E545" s="6"/>
      <c r="F545" t="str">
        <f t="shared" si="8"/>
        <v>Warren (21)_Alpha Boro (02)</v>
      </c>
      <c r="G545" s="6"/>
      <c r="H545" s="6"/>
      <c r="I545" s="6"/>
    </row>
    <row r="546" spans="1:9" ht="15.75" x14ac:dyDescent="0.25">
      <c r="A546" t="s">
        <v>163</v>
      </c>
      <c r="B546" t="s">
        <v>804</v>
      </c>
      <c r="E546" s="6"/>
      <c r="F546" t="str">
        <f t="shared" si="8"/>
        <v>Warren (21)_Belvidere Town (03)</v>
      </c>
      <c r="G546" s="6"/>
      <c r="H546" s="6"/>
      <c r="I546" s="6"/>
    </row>
    <row r="547" spans="1:9" ht="15.75" x14ac:dyDescent="0.25">
      <c r="A547" t="s">
        <v>163</v>
      </c>
      <c r="B547" t="s">
        <v>805</v>
      </c>
      <c r="E547" s="6"/>
      <c r="F547" t="str">
        <f t="shared" si="8"/>
        <v>Warren (21)_Blairstown Twp (04)</v>
      </c>
      <c r="G547" s="6"/>
      <c r="H547" s="6"/>
      <c r="I547" s="6"/>
    </row>
    <row r="548" spans="1:9" ht="15.75" x14ac:dyDescent="0.25">
      <c r="A548" t="s">
        <v>163</v>
      </c>
      <c r="B548" t="s">
        <v>508</v>
      </c>
      <c r="E548" s="6"/>
      <c r="F548" t="str">
        <f t="shared" si="8"/>
        <v>Warren (21)_Franklin Twp (05)</v>
      </c>
      <c r="G548" s="6"/>
      <c r="H548" s="6"/>
      <c r="I548" s="6"/>
    </row>
    <row r="549" spans="1:9" ht="15.75" x14ac:dyDescent="0.25">
      <c r="A549" t="s">
        <v>163</v>
      </c>
      <c r="B549" t="s">
        <v>806</v>
      </c>
      <c r="E549" s="6"/>
      <c r="F549" t="str">
        <f t="shared" si="8"/>
        <v>Warren (21)_Frelinghuysen Twp (06)</v>
      </c>
      <c r="G549" s="6"/>
      <c r="H549" s="6"/>
      <c r="I549" s="6"/>
    </row>
    <row r="550" spans="1:9" ht="15.75" x14ac:dyDescent="0.25">
      <c r="A550" t="s">
        <v>163</v>
      </c>
      <c r="B550" t="s">
        <v>510</v>
      </c>
      <c r="E550" s="6"/>
      <c r="F550" t="str">
        <f t="shared" si="8"/>
        <v>Warren (21)_Greenwich Twp (07)</v>
      </c>
      <c r="G550" s="6"/>
      <c r="H550" s="6"/>
      <c r="I550" s="6"/>
    </row>
    <row r="551" spans="1:9" ht="15.75" x14ac:dyDescent="0.25">
      <c r="A551" t="s">
        <v>163</v>
      </c>
      <c r="B551" t="s">
        <v>807</v>
      </c>
      <c r="E551" s="6"/>
      <c r="F551" t="str">
        <f t="shared" si="8"/>
        <v>Warren (21)_Hackettstown Town (08)</v>
      </c>
      <c r="G551" s="6"/>
      <c r="H551" s="6"/>
      <c r="I551" s="6"/>
    </row>
    <row r="552" spans="1:9" ht="15.75" x14ac:dyDescent="0.25">
      <c r="A552" t="s">
        <v>163</v>
      </c>
      <c r="B552" t="s">
        <v>808</v>
      </c>
      <c r="E552" s="6"/>
      <c r="F552" t="str">
        <f t="shared" si="8"/>
        <v>Warren (21)_Hardwick Twp (09)</v>
      </c>
      <c r="G552" s="6"/>
      <c r="H552" s="6"/>
      <c r="I552" s="6"/>
    </row>
    <row r="553" spans="1:9" ht="15.75" x14ac:dyDescent="0.25">
      <c r="A553" t="s">
        <v>163</v>
      </c>
      <c r="B553" t="s">
        <v>809</v>
      </c>
      <c r="E553" s="6"/>
      <c r="F553" t="str">
        <f t="shared" si="8"/>
        <v>Warren (21)_Harmony Twp (10)</v>
      </c>
      <c r="G553" s="6"/>
      <c r="H553" s="6"/>
      <c r="I553" s="6"/>
    </row>
    <row r="554" spans="1:9" ht="15.75" x14ac:dyDescent="0.25">
      <c r="A554" t="s">
        <v>163</v>
      </c>
      <c r="B554" t="s">
        <v>810</v>
      </c>
      <c r="E554" s="6"/>
      <c r="F554" t="str">
        <f t="shared" si="8"/>
        <v>Warren (21)_Hope Twp (11)</v>
      </c>
      <c r="G554" s="6"/>
      <c r="H554" s="6"/>
      <c r="I554" s="6"/>
    </row>
    <row r="555" spans="1:9" ht="15.75" x14ac:dyDescent="0.25">
      <c r="A555" t="s">
        <v>163</v>
      </c>
      <c r="B555" t="s">
        <v>811</v>
      </c>
      <c r="E555" s="6"/>
      <c r="F555" t="str">
        <f t="shared" si="8"/>
        <v>Warren (21)_Independence Twp (12)</v>
      </c>
      <c r="G555" s="6"/>
      <c r="H555" s="6"/>
      <c r="I555" s="6"/>
    </row>
    <row r="556" spans="1:9" ht="15.75" x14ac:dyDescent="0.25">
      <c r="A556" t="s">
        <v>163</v>
      </c>
      <c r="B556" t="s">
        <v>812</v>
      </c>
      <c r="E556" s="6"/>
      <c r="F556" t="str">
        <f t="shared" si="8"/>
        <v>Warren (21)_Knowlton Twp (13)</v>
      </c>
      <c r="G556" s="6"/>
      <c r="H556" s="6"/>
      <c r="I556" s="6"/>
    </row>
    <row r="557" spans="1:9" ht="15.75" x14ac:dyDescent="0.25">
      <c r="A557" t="s">
        <v>163</v>
      </c>
      <c r="B557" t="s">
        <v>813</v>
      </c>
      <c r="E557" s="6"/>
      <c r="F557" t="str">
        <f t="shared" si="8"/>
        <v>Warren (21)_Liberty Twp (14)</v>
      </c>
      <c r="G557" s="6"/>
      <c r="H557" s="6"/>
      <c r="I557" s="6"/>
    </row>
    <row r="558" spans="1:9" ht="15.75" x14ac:dyDescent="0.25">
      <c r="A558" t="s">
        <v>163</v>
      </c>
      <c r="B558" t="s">
        <v>814</v>
      </c>
      <c r="E558" s="6"/>
      <c r="F558" t="str">
        <f t="shared" si="8"/>
        <v>Warren (21)_Lopatcong Twp (15)</v>
      </c>
      <c r="G558" s="6"/>
      <c r="H558" s="6"/>
      <c r="I558" s="6"/>
    </row>
    <row r="559" spans="1:9" ht="15.75" x14ac:dyDescent="0.25">
      <c r="A559" t="s">
        <v>163</v>
      </c>
      <c r="B559" t="s">
        <v>815</v>
      </c>
      <c r="E559" s="6"/>
      <c r="F559" t="str">
        <f t="shared" si="8"/>
        <v>Warren (21)_Mansfield Twp (16)</v>
      </c>
      <c r="G559" s="6"/>
      <c r="H559" s="6"/>
      <c r="I559" s="6"/>
    </row>
    <row r="560" spans="1:9" ht="15.75" x14ac:dyDescent="0.25">
      <c r="A560" t="s">
        <v>163</v>
      </c>
      <c r="B560" t="s">
        <v>816</v>
      </c>
      <c r="E560" s="6"/>
      <c r="F560" t="str">
        <f t="shared" si="8"/>
        <v>Warren (21)_Oxford Twp (17)</v>
      </c>
      <c r="G560" s="6"/>
      <c r="H560" s="6"/>
      <c r="I560" s="6"/>
    </row>
    <row r="561" spans="1:9" ht="15.75" x14ac:dyDescent="0.25">
      <c r="A561" t="s">
        <v>163</v>
      </c>
      <c r="B561" t="s">
        <v>817</v>
      </c>
      <c r="E561" s="6"/>
      <c r="F561" t="str">
        <f t="shared" si="8"/>
        <v>Warren (21)_Phillipsburg Town (19)</v>
      </c>
      <c r="G561" s="6"/>
      <c r="H561" s="6"/>
      <c r="I561" s="6"/>
    </row>
    <row r="562" spans="1:9" ht="15.75" x14ac:dyDescent="0.25">
      <c r="A562" t="s">
        <v>163</v>
      </c>
      <c r="B562" t="s">
        <v>818</v>
      </c>
      <c r="E562" s="6"/>
      <c r="F562" t="str">
        <f t="shared" si="8"/>
        <v>Warren (21)_Pohatcong Twp (20)</v>
      </c>
      <c r="G562" s="6"/>
      <c r="H562" s="6"/>
      <c r="I562" s="6"/>
    </row>
    <row r="563" spans="1:9" ht="15.75" x14ac:dyDescent="0.25">
      <c r="A563" t="s">
        <v>163</v>
      </c>
      <c r="B563" t="s">
        <v>819</v>
      </c>
      <c r="E563" s="6"/>
      <c r="F563" t="str">
        <f t="shared" si="8"/>
        <v>Warren (21)_Washington Boro (21)</v>
      </c>
      <c r="G563" s="6"/>
      <c r="H563" s="6"/>
      <c r="I563" s="6"/>
    </row>
    <row r="564" spans="1:9" ht="15.75" x14ac:dyDescent="0.25">
      <c r="A564" t="s">
        <v>163</v>
      </c>
      <c r="B564" t="s">
        <v>820</v>
      </c>
      <c r="E564" s="6"/>
      <c r="F564" t="str">
        <f t="shared" si="8"/>
        <v>Warren (21)_Washington Twp (22)</v>
      </c>
      <c r="G564" s="6"/>
      <c r="H564" s="6"/>
      <c r="I564" s="6"/>
    </row>
    <row r="565" spans="1:9" ht="15.75" x14ac:dyDescent="0.25">
      <c r="A565" t="s">
        <v>163</v>
      </c>
      <c r="B565" t="s">
        <v>230</v>
      </c>
      <c r="E565" s="6"/>
      <c r="F565" t="str">
        <f t="shared" si="8"/>
        <v>Warren (21)_White Twp (23)</v>
      </c>
      <c r="G565" s="6"/>
      <c r="H565" s="6"/>
      <c r="I565" s="6"/>
    </row>
    <row r="566" spans="1:9" ht="15.75" x14ac:dyDescent="0.25">
      <c r="E566" s="6"/>
      <c r="G566" s="6"/>
      <c r="H566" s="6"/>
      <c r="I566" s="6"/>
    </row>
    <row r="567" spans="1:9" ht="15.75" x14ac:dyDescent="0.25">
      <c r="E567" s="6"/>
      <c r="G567" s="6"/>
      <c r="H567" s="6"/>
      <c r="I567" s="6"/>
    </row>
    <row r="568" spans="1:9" ht="15.75" x14ac:dyDescent="0.25">
      <c r="E568" s="6"/>
      <c r="G568" s="6"/>
      <c r="H568" s="6"/>
      <c r="I568" s="6"/>
    </row>
    <row r="569" spans="1:9" ht="15.75" x14ac:dyDescent="0.25">
      <c r="E569" s="6"/>
      <c r="G569" s="6"/>
      <c r="H569" s="6"/>
      <c r="I569" s="6"/>
    </row>
    <row r="570" spans="1:9" ht="15.75" x14ac:dyDescent="0.25">
      <c r="E570" s="6"/>
      <c r="G570" s="6"/>
      <c r="H570" s="6"/>
      <c r="I570" s="6"/>
    </row>
    <row r="571" spans="1:9" ht="15.75" x14ac:dyDescent="0.25">
      <c r="E571" s="6"/>
      <c r="F571" s="6"/>
      <c r="G571" s="6"/>
      <c r="H571" s="6"/>
      <c r="I571" s="6"/>
    </row>
    <row r="572" spans="1:9" ht="15.75" x14ac:dyDescent="0.25">
      <c r="E572" s="6"/>
      <c r="F572" s="6"/>
      <c r="G572" s="6"/>
      <c r="H572" s="6"/>
      <c r="I572" s="6"/>
    </row>
    <row r="573" spans="1:9" ht="15.75" x14ac:dyDescent="0.25">
      <c r="E573" s="6"/>
      <c r="F573" s="6"/>
      <c r="G573" s="6"/>
      <c r="H573" s="6"/>
      <c r="I573" s="6"/>
    </row>
    <row r="574" spans="1:9" ht="15.75" x14ac:dyDescent="0.25">
      <c r="E574" s="6"/>
      <c r="F574" s="6"/>
      <c r="G574" s="6"/>
      <c r="H574" s="6"/>
      <c r="I574" s="6"/>
    </row>
    <row r="575" spans="1:9" ht="15.75" x14ac:dyDescent="0.25">
      <c r="E575" s="6"/>
      <c r="F575" s="6"/>
      <c r="G575" s="6"/>
      <c r="H575" s="6"/>
      <c r="I575" s="6"/>
    </row>
    <row r="576" spans="1:9" ht="15.75" x14ac:dyDescent="0.25">
      <c r="E576" s="6"/>
      <c r="F576" s="6"/>
      <c r="G576" s="6"/>
      <c r="H576" s="6"/>
      <c r="I576" s="6"/>
    </row>
    <row r="577" spans="5:9" ht="15.75" x14ac:dyDescent="0.25">
      <c r="E577" s="6"/>
      <c r="F577" s="6"/>
      <c r="G577" s="6"/>
      <c r="H577" s="6"/>
      <c r="I577" s="6"/>
    </row>
    <row r="578" spans="5:9" ht="15.75" x14ac:dyDescent="0.25">
      <c r="E578" s="6"/>
      <c r="F578" s="6"/>
      <c r="G578" s="6"/>
      <c r="H578" s="6"/>
      <c r="I578" s="6"/>
    </row>
    <row r="579" spans="5:9" ht="15.75" x14ac:dyDescent="0.25">
      <c r="E579" s="6"/>
      <c r="F579" s="6"/>
      <c r="G579" s="6"/>
      <c r="H579" s="6"/>
      <c r="I579" s="6"/>
    </row>
    <row r="580" spans="5:9" ht="15.75" x14ac:dyDescent="0.25">
      <c r="E580" s="6"/>
      <c r="F580" s="6"/>
      <c r="G580" s="6"/>
      <c r="H580" s="6"/>
      <c r="I580" s="6"/>
    </row>
    <row r="581" spans="5:9" ht="15.75" x14ac:dyDescent="0.25">
      <c r="E581" s="6"/>
      <c r="F581" s="6"/>
      <c r="G581" s="6"/>
      <c r="H581" s="6"/>
      <c r="I581" s="6"/>
    </row>
    <row r="582" spans="5:9" ht="15.75" x14ac:dyDescent="0.25">
      <c r="E582" s="6"/>
      <c r="F582" s="6"/>
      <c r="G582" s="6"/>
      <c r="H582" s="6"/>
      <c r="I582" s="6"/>
    </row>
    <row r="583" spans="5:9" ht="15.75" x14ac:dyDescent="0.25">
      <c r="E583" s="6"/>
      <c r="F583" s="6"/>
      <c r="G583" s="6"/>
      <c r="H583" s="6"/>
      <c r="I583" s="6"/>
    </row>
    <row r="584" spans="5:9" ht="15.75" x14ac:dyDescent="0.25">
      <c r="E584" s="6"/>
      <c r="F584" s="6"/>
      <c r="G584" s="6"/>
      <c r="H584" s="6"/>
      <c r="I584" s="6"/>
    </row>
    <row r="585" spans="5:9" ht="15.75" x14ac:dyDescent="0.25">
      <c r="E585" s="6"/>
      <c r="F585" s="6"/>
      <c r="G585" s="6"/>
      <c r="H585" s="6"/>
      <c r="I585" s="6"/>
    </row>
    <row r="586" spans="5:9" ht="15.75" x14ac:dyDescent="0.25">
      <c r="E586" s="6"/>
      <c r="F586" s="6"/>
      <c r="G586" s="6"/>
      <c r="H586" s="6"/>
      <c r="I586" s="6"/>
    </row>
    <row r="587" spans="5:9" ht="15.75" x14ac:dyDescent="0.25">
      <c r="E587" s="6"/>
      <c r="F587" s="6"/>
      <c r="G587" s="6"/>
      <c r="H587" s="6"/>
      <c r="I587" s="6"/>
    </row>
    <row r="588" spans="5:9" ht="15.75" x14ac:dyDescent="0.25">
      <c r="E588" s="6"/>
      <c r="F588" s="6"/>
      <c r="G588" s="6"/>
      <c r="H588" s="6"/>
      <c r="I588" s="6"/>
    </row>
    <row r="589" spans="5:9" ht="15.75" x14ac:dyDescent="0.25">
      <c r="E589" s="6"/>
      <c r="F589" s="6"/>
      <c r="G589" s="6"/>
      <c r="H589" s="6"/>
      <c r="I589" s="6"/>
    </row>
    <row r="590" spans="5:9" ht="15.75" x14ac:dyDescent="0.25">
      <c r="E590" s="6"/>
      <c r="F590" s="6"/>
      <c r="G590" s="6"/>
      <c r="H590" s="6"/>
      <c r="I590" s="6"/>
    </row>
  </sheetData>
  <sheetProtection algorithmName="SHA-512" hashValue="lxSHaE8y8rANrBqljIQ5IiS07FS/g+wqvml6WB2TQ9GaHAOlCeQXzDtNqFCfn3IOeSpGoVdDxhjPwHuznzp5xA==" saltValue="yX65OWGYimJIWdT5tu9l7g==" spinCount="100000" sheet="1" objects="1" scenarios="1" selectLockedCells="1"/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/>
  <dimension ref="A1:F35"/>
  <sheetViews>
    <sheetView workbookViewId="0">
      <selection activeCell="D7" sqref="D7"/>
    </sheetView>
  </sheetViews>
  <sheetFormatPr defaultRowHeight="15" x14ac:dyDescent="0.25"/>
  <cols>
    <col min="1" max="1" width="38.42578125" style="10" customWidth="1"/>
    <col min="4" max="4" width="19.7109375" bestFit="1" customWidth="1"/>
  </cols>
  <sheetData>
    <row r="1" spans="1:6" x14ac:dyDescent="0.25">
      <c r="A1" s="7" t="s">
        <v>12</v>
      </c>
      <c r="B1" s="1" t="s">
        <v>231</v>
      </c>
      <c r="D1" s="1" t="s">
        <v>11</v>
      </c>
    </row>
    <row r="2" spans="1:6" ht="15.75" x14ac:dyDescent="0.25">
      <c r="A2" s="8"/>
      <c r="B2" s="3"/>
      <c r="D2" s="6" t="s">
        <v>119</v>
      </c>
    </row>
    <row r="3" spans="1:6" ht="15.75" x14ac:dyDescent="0.25">
      <c r="A3" s="9" t="s">
        <v>232</v>
      </c>
      <c r="B3" s="2" t="s">
        <v>233</v>
      </c>
      <c r="D3" s="6" t="s">
        <v>122</v>
      </c>
    </row>
    <row r="4" spans="1:6" ht="15.75" x14ac:dyDescent="0.25">
      <c r="A4" s="9" t="s">
        <v>234</v>
      </c>
      <c r="B4" s="2" t="s">
        <v>235</v>
      </c>
      <c r="D4" s="6" t="s">
        <v>125</v>
      </c>
    </row>
    <row r="5" spans="1:6" ht="15.75" x14ac:dyDescent="0.25">
      <c r="A5" s="9" t="s">
        <v>236</v>
      </c>
      <c r="B5" s="2" t="s">
        <v>237</v>
      </c>
      <c r="D5" s="6" t="s">
        <v>128</v>
      </c>
    </row>
    <row r="6" spans="1:6" x14ac:dyDescent="0.25">
      <c r="A6" s="9" t="s">
        <v>238</v>
      </c>
      <c r="B6" s="2" t="s">
        <v>239</v>
      </c>
    </row>
    <row r="7" spans="1:6" x14ac:dyDescent="0.25">
      <c r="A7" s="9" t="s">
        <v>240</v>
      </c>
      <c r="B7" s="2" t="s">
        <v>241</v>
      </c>
      <c r="F7" t="s">
        <v>242</v>
      </c>
    </row>
    <row r="8" spans="1:6" x14ac:dyDescent="0.25">
      <c r="A8" s="9" t="s">
        <v>243</v>
      </c>
      <c r="B8" s="2" t="s">
        <v>244</v>
      </c>
    </row>
    <row r="9" spans="1:6" x14ac:dyDescent="0.25">
      <c r="A9" s="9" t="s">
        <v>245</v>
      </c>
      <c r="B9" s="2" t="s">
        <v>246</v>
      </c>
    </row>
    <row r="10" spans="1:6" x14ac:dyDescent="0.25">
      <c r="A10" s="9" t="s">
        <v>247</v>
      </c>
      <c r="B10" s="2" t="s">
        <v>248</v>
      </c>
    </row>
    <row r="11" spans="1:6" x14ac:dyDescent="0.25">
      <c r="A11" s="9" t="s">
        <v>249</v>
      </c>
      <c r="B11" s="2" t="s">
        <v>250</v>
      </c>
    </row>
    <row r="12" spans="1:6" x14ac:dyDescent="0.25">
      <c r="A12" s="9" t="s">
        <v>251</v>
      </c>
      <c r="B12" s="2" t="s">
        <v>252</v>
      </c>
    </row>
    <row r="13" spans="1:6" x14ac:dyDescent="0.25">
      <c r="A13" s="9" t="s">
        <v>253</v>
      </c>
      <c r="B13" s="2" t="s">
        <v>254</v>
      </c>
    </row>
    <row r="14" spans="1:6" x14ac:dyDescent="0.25">
      <c r="A14" s="9" t="s">
        <v>255</v>
      </c>
      <c r="B14" s="2" t="s">
        <v>256</v>
      </c>
    </row>
    <row r="15" spans="1:6" x14ac:dyDescent="0.25">
      <c r="A15" s="9" t="s">
        <v>257</v>
      </c>
      <c r="B15" s="2" t="s">
        <v>258</v>
      </c>
    </row>
    <row r="16" spans="1:6" x14ac:dyDescent="0.25">
      <c r="A16" s="9" t="s">
        <v>259</v>
      </c>
      <c r="B16" s="2" t="s">
        <v>260</v>
      </c>
    </row>
    <row r="17" spans="1:2" x14ac:dyDescent="0.25">
      <c r="A17" s="9" t="s">
        <v>261</v>
      </c>
      <c r="B17" s="2" t="s">
        <v>262</v>
      </c>
    </row>
    <row r="18" spans="1:2" x14ac:dyDescent="0.25">
      <c r="A18" s="9" t="s">
        <v>263</v>
      </c>
      <c r="B18" s="2" t="s">
        <v>264</v>
      </c>
    </row>
    <row r="19" spans="1:2" x14ac:dyDescent="0.25">
      <c r="A19" s="9" t="s">
        <v>265</v>
      </c>
      <c r="B19" s="2" t="s">
        <v>266</v>
      </c>
    </row>
    <row r="20" spans="1:2" x14ac:dyDescent="0.25">
      <c r="A20" s="9" t="s">
        <v>267</v>
      </c>
      <c r="B20" s="2" t="s">
        <v>268</v>
      </c>
    </row>
    <row r="21" spans="1:2" x14ac:dyDescent="0.25">
      <c r="A21" s="9" t="s">
        <v>269</v>
      </c>
      <c r="B21" s="2" t="s">
        <v>270</v>
      </c>
    </row>
    <row r="22" spans="1:2" x14ac:dyDescent="0.25">
      <c r="A22" s="9" t="s">
        <v>271</v>
      </c>
      <c r="B22" s="2" t="s">
        <v>272</v>
      </c>
    </row>
    <row r="23" spans="1:2" x14ac:dyDescent="0.25">
      <c r="A23" s="9" t="s">
        <v>273</v>
      </c>
      <c r="B23" s="2" t="s">
        <v>274</v>
      </c>
    </row>
    <row r="24" spans="1:2" x14ac:dyDescent="0.25">
      <c r="A24" s="9" t="s">
        <v>275</v>
      </c>
      <c r="B24" s="2" t="s">
        <v>276</v>
      </c>
    </row>
    <row r="25" spans="1:2" x14ac:dyDescent="0.25">
      <c r="A25" s="9" t="s">
        <v>277</v>
      </c>
      <c r="B25" s="2" t="s">
        <v>278</v>
      </c>
    </row>
    <row r="26" spans="1:2" x14ac:dyDescent="0.25">
      <c r="A26" s="9" t="s">
        <v>279</v>
      </c>
      <c r="B26" s="2" t="s">
        <v>280</v>
      </c>
    </row>
    <row r="27" spans="1:2" x14ac:dyDescent="0.25">
      <c r="A27" s="9" t="s">
        <v>281</v>
      </c>
      <c r="B27" s="2" t="s">
        <v>280</v>
      </c>
    </row>
    <row r="28" spans="1:2" x14ac:dyDescent="0.25">
      <c r="A28" s="9" t="s">
        <v>282</v>
      </c>
      <c r="B28" s="2" t="s">
        <v>280</v>
      </c>
    </row>
    <row r="29" spans="1:2" x14ac:dyDescent="0.25">
      <c r="A29" s="9" t="s">
        <v>283</v>
      </c>
      <c r="B29" s="2" t="s">
        <v>280</v>
      </c>
    </row>
    <row r="30" spans="1:2" x14ac:dyDescent="0.25">
      <c r="A30" s="9" t="s">
        <v>284</v>
      </c>
      <c r="B30" s="2" t="s">
        <v>285</v>
      </c>
    </row>
    <row r="31" spans="1:2" x14ac:dyDescent="0.25">
      <c r="A31" s="9" t="s">
        <v>286</v>
      </c>
      <c r="B31" s="2" t="s">
        <v>287</v>
      </c>
    </row>
    <row r="32" spans="1:2" x14ac:dyDescent="0.25">
      <c r="A32" s="9" t="s">
        <v>288</v>
      </c>
      <c r="B32" s="2" t="s">
        <v>289</v>
      </c>
    </row>
    <row r="33" spans="1:2" x14ac:dyDescent="0.25">
      <c r="A33" s="9" t="s">
        <v>290</v>
      </c>
      <c r="B33" s="2" t="s">
        <v>291</v>
      </c>
    </row>
    <row r="34" spans="1:2" x14ac:dyDescent="0.25">
      <c r="A34" s="9" t="s">
        <v>292</v>
      </c>
      <c r="B34" s="2" t="s">
        <v>293</v>
      </c>
    </row>
    <row r="35" spans="1:2" x14ac:dyDescent="0.25">
      <c r="A35" s="9" t="s">
        <v>294</v>
      </c>
      <c r="B35" s="2" t="s">
        <v>295</v>
      </c>
    </row>
  </sheetData>
  <sheetProtection algorithmName="SHA-512" hashValue="uthIfcN4Y3ID35BR/Sq+rsf4UUQwdMU09ufHP1IAWi1dZ3eKUAa8keDXkagFAZQTJKtPPbghj4NxB2aVCA+mdw==" saltValue="U45ZugUgE71eDNGdllVlsQ==" spinCount="100000" sheet="1" objects="1" scenarios="1" selectLockedCells="1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56754C80DB0E42AFD28E6D2F00C9F8" ma:contentTypeVersion="12" ma:contentTypeDescription="Create a new document." ma:contentTypeScope="" ma:versionID="4e59eee92cd5d7b376b3421888b281a0">
  <xsd:schema xmlns:xsd="http://www.w3.org/2001/XMLSchema" xmlns:xs="http://www.w3.org/2001/XMLSchema" xmlns:p="http://schemas.microsoft.com/office/2006/metadata/properties" xmlns:ns3="5fc2c4dc-e240-403f-bafc-ccfdc66f7669" xmlns:ns4="90f0a014-b5a8-42b6-97fd-2eda6097c3a7" targetNamespace="http://schemas.microsoft.com/office/2006/metadata/properties" ma:root="true" ma:fieldsID="ceba9b554ecada281859df84ddb7dde2" ns3:_="" ns4:_="">
    <xsd:import namespace="5fc2c4dc-e240-403f-bafc-ccfdc66f7669"/>
    <xsd:import namespace="90f0a014-b5a8-42b6-97fd-2eda6097c3a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c2c4dc-e240-403f-bafc-ccfdc66f76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f0a014-b5a8-42b6-97fd-2eda6097c3a7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fc2c4dc-e240-403f-bafc-ccfdc66f766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9A81ECA-8E8B-45D9-B3C9-B6403CB385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c2c4dc-e240-403f-bafc-ccfdc66f7669"/>
    <ds:schemaRef ds:uri="90f0a014-b5a8-42b6-97fd-2eda6097c3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B10AD43-6AFA-4748-9DED-135709FC0482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90f0a014-b5a8-42b6-97fd-2eda6097c3a7"/>
    <ds:schemaRef ds:uri="5fc2c4dc-e240-403f-bafc-ccfdc66f7669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A2FF6C7-7D0A-4023-846E-BAA5D520DAB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14</vt:i4>
      </vt:variant>
    </vt:vector>
  </HeadingPairs>
  <TitlesOfParts>
    <vt:vector size="23" baseType="lpstr">
      <vt:lpstr>Instructions</vt:lpstr>
      <vt:lpstr>Tonnage Report</vt:lpstr>
      <vt:lpstr>Conversions</vt:lpstr>
      <vt:lpstr>Single Stream</vt:lpstr>
      <vt:lpstr>Paper Sort Tool</vt:lpstr>
      <vt:lpstr>Commingled</vt:lpstr>
      <vt:lpstr>Measure A Mound</vt:lpstr>
      <vt:lpstr>CoMun</vt:lpstr>
      <vt:lpstr>Materials</vt:lpstr>
      <vt:lpstr>Counties</vt:lpstr>
      <vt:lpstr>County</vt:lpstr>
      <vt:lpstr>CountyColumn</vt:lpstr>
      <vt:lpstr>CountyList</vt:lpstr>
      <vt:lpstr>CountyStart</vt:lpstr>
      <vt:lpstr>Materials</vt:lpstr>
      <vt:lpstr>Mats</vt:lpstr>
      <vt:lpstr>MunicipalityColumn</vt:lpstr>
      <vt:lpstr>Munis</vt:lpstr>
      <vt:lpstr>sdf</vt:lpstr>
      <vt:lpstr>SectorList</vt:lpstr>
      <vt:lpstr>Sectors</vt:lpstr>
      <vt:lpstr>States</vt:lpstr>
      <vt:lpstr>Years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Dreisbach, Miles</dc:creator>
  <cp:keywords/>
  <dc:description/>
  <cp:lastModifiedBy>McHenry, Kyle [DEP]</cp:lastModifiedBy>
  <cp:revision/>
  <dcterms:created xsi:type="dcterms:W3CDTF">2017-07-28T13:55:47Z</dcterms:created>
  <dcterms:modified xsi:type="dcterms:W3CDTF">2026-01-28T14:44:38Z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0x0101002156754C80DB0E42AFD28E6D2F00C9F8</vt:lpwstr>
  </property>
</Properties>
</file>